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ite WEB\Stats\Tableaux de bords\2018\"/>
    </mc:Choice>
  </mc:AlternateContent>
  <bookViews>
    <workbookView xWindow="45" yWindow="-45" windowWidth="19185" windowHeight="11700"/>
  </bookViews>
  <sheets>
    <sheet name="Synthèse" sheetId="4" r:id="rId1"/>
    <sheet name="Tendances" sheetId="2" r:id="rId2"/>
    <sheet name="Commentaires" sheetId="5" r:id="rId3"/>
    <sheet name="Lexique" sheetId="3" r:id="rId4"/>
  </sheets>
  <externalReferences>
    <externalReference r:id="rId5"/>
    <externalReference r:id="rId6"/>
  </externalReferences>
  <definedNames>
    <definedName name="_xlnm.Print_Area" localSheetId="2">Commentaires!$A$1:$A$8</definedName>
    <definedName name="_xlnm.Print_Area" localSheetId="3">Lexique!$A$1:$J$13</definedName>
    <definedName name="_xlnm.Print_Area" localSheetId="0">Synthèse!$A$1:$Z$64</definedName>
    <definedName name="_xlnm.Print_Area" localSheetId="1">Tendances!$A$1:$O$46</definedName>
  </definedNames>
  <calcPr calcId="152511"/>
</workbook>
</file>

<file path=xl/calcChain.xml><?xml version="1.0" encoding="utf-8"?>
<calcChain xmlns="http://schemas.openxmlformats.org/spreadsheetml/2006/main">
  <c r="F57" i="4" l="1"/>
  <c r="E17" i="2" l="1"/>
  <c r="E18" i="2"/>
  <c r="E19" i="2"/>
  <c r="E21" i="2"/>
  <c r="E23" i="2" s="1"/>
  <c r="E22" i="2"/>
  <c r="E24" i="2"/>
  <c r="E16" i="2"/>
  <c r="E20" i="2" l="1"/>
  <c r="R13" i="2"/>
  <c r="M57" i="4"/>
  <c r="C20" i="2"/>
  <c r="W24" i="4"/>
  <c r="W25" i="4"/>
  <c r="W26" i="4"/>
  <c r="W23" i="4"/>
  <c r="P40" i="4"/>
  <c r="U40" i="4"/>
  <c r="K40" i="4"/>
  <c r="T27" i="4"/>
  <c r="W27" i="4" s="1"/>
  <c r="F16" i="2" l="1"/>
  <c r="G16" i="2"/>
  <c r="H16" i="2"/>
  <c r="I16" i="2"/>
  <c r="J16" i="2"/>
  <c r="K16" i="2"/>
  <c r="L16" i="2"/>
  <c r="M16" i="2"/>
  <c r="N16" i="2"/>
  <c r="C26" i="2" l="1"/>
  <c r="C25" i="2"/>
  <c r="C23" i="2"/>
  <c r="C16" i="2"/>
  <c r="N25" i="2"/>
  <c r="D25" i="2"/>
  <c r="E25" i="2"/>
  <c r="F25" i="2"/>
  <c r="G25" i="2"/>
  <c r="H25" i="2"/>
  <c r="I25" i="2"/>
  <c r="J25" i="2"/>
  <c r="K25" i="2"/>
  <c r="L25" i="2"/>
  <c r="M25" i="2"/>
  <c r="D26" i="2"/>
  <c r="E26" i="2"/>
  <c r="F26" i="2"/>
  <c r="G26" i="2"/>
  <c r="H26" i="2"/>
  <c r="I26" i="2"/>
  <c r="J26" i="2"/>
  <c r="K26" i="2"/>
  <c r="L26" i="2"/>
  <c r="M26" i="2"/>
  <c r="N26" i="2"/>
  <c r="U13" i="2" l="1"/>
  <c r="V34" i="2" l="1"/>
  <c r="Y31" i="4"/>
  <c r="Y32" i="4"/>
  <c r="Y33" i="4"/>
  <c r="Y34" i="4"/>
  <c r="Y35" i="4"/>
  <c r="Y36" i="4"/>
  <c r="Y37" i="4"/>
  <c r="Y30" i="4"/>
  <c r="T18" i="4"/>
  <c r="H62" i="4"/>
  <c r="O26" i="2" l="1"/>
  <c r="AK13" i="4"/>
  <c r="AJ13" i="4"/>
  <c r="O14" i="2"/>
  <c r="O19" i="2"/>
  <c r="E48" i="2"/>
  <c r="F48" i="2"/>
  <c r="G48" i="2"/>
  <c r="H48" i="2"/>
  <c r="I48" i="2"/>
  <c r="J48" i="2"/>
  <c r="K48" i="2"/>
  <c r="L48" i="2"/>
  <c r="M48" i="2"/>
  <c r="N48" i="2"/>
  <c r="D48" i="2"/>
  <c r="O24" i="2" l="1"/>
  <c r="O20" i="2"/>
  <c r="E50" i="2" l="1"/>
  <c r="F50" i="2"/>
  <c r="G50" i="2"/>
  <c r="H50" i="2"/>
  <c r="I50" i="2"/>
  <c r="J50" i="2"/>
  <c r="K50" i="2"/>
  <c r="L50" i="2"/>
  <c r="M50" i="2"/>
  <c r="N50" i="2"/>
  <c r="C50" i="2"/>
  <c r="D49" i="2"/>
  <c r="E49" i="2"/>
  <c r="F49" i="2"/>
  <c r="G49" i="2"/>
  <c r="H49" i="2"/>
  <c r="I49" i="2"/>
  <c r="J49" i="2"/>
  <c r="K49" i="2"/>
  <c r="L49" i="2"/>
  <c r="M49" i="2"/>
  <c r="N49" i="2"/>
  <c r="C49" i="2"/>
  <c r="AD12" i="4"/>
  <c r="S14" i="2" l="1"/>
  <c r="R24" i="2"/>
  <c r="R22" i="2"/>
  <c r="R21" i="2"/>
  <c r="R18" i="2"/>
  <c r="R17" i="2"/>
  <c r="R19" i="2"/>
  <c r="C51" i="2"/>
  <c r="F66" i="4" l="1"/>
  <c r="H66" i="4" s="1"/>
  <c r="O17" i="2"/>
  <c r="X62" i="4"/>
  <c r="H58" i="4" l="1"/>
  <c r="H59" i="4"/>
  <c r="H60" i="4"/>
  <c r="H61" i="4"/>
  <c r="H57" i="4"/>
  <c r="O49" i="2" l="1"/>
  <c r="O25" i="2" l="1"/>
  <c r="O22" i="2" s="1"/>
  <c r="O57" i="4" l="1"/>
  <c r="O60" i="4" l="1"/>
  <c r="O61" i="4"/>
  <c r="O62" i="4"/>
  <c r="O58" i="4"/>
  <c r="O59" i="4"/>
  <c r="Y31" i="3"/>
  <c r="Y26" i="3"/>
  <c r="Y27" i="3"/>
  <c r="Y28" i="3"/>
  <c r="Y29" i="3"/>
  <c r="Y30" i="3"/>
  <c r="Y25" i="3"/>
  <c r="Y46" i="4" l="1"/>
  <c r="Y45" i="4"/>
  <c r="Y44" i="4"/>
  <c r="X47" i="4"/>
  <c r="O21" i="2" l="1"/>
  <c r="O23" i="2" l="1"/>
  <c r="O16" i="2"/>
  <c r="P16" i="2" l="1"/>
  <c r="D50" i="2"/>
  <c r="O18" i="2"/>
  <c r="O50" i="2" s="1"/>
</calcChain>
</file>

<file path=xl/sharedStrings.xml><?xml version="1.0" encoding="utf-8"?>
<sst xmlns="http://schemas.openxmlformats.org/spreadsheetml/2006/main" count="160" uniqueCount="137">
  <si>
    <t>Audience</t>
  </si>
  <si>
    <t>Visites</t>
  </si>
  <si>
    <t>Pages vues</t>
  </si>
  <si>
    <t>Durée moyenne des visites</t>
  </si>
  <si>
    <t>Trafic</t>
  </si>
  <si>
    <t>Part des moteurs</t>
  </si>
  <si>
    <t>Part des accès directs</t>
  </si>
  <si>
    <t>Sites référents</t>
  </si>
  <si>
    <t>Moteurs de recherche les plus utilisés</t>
  </si>
  <si>
    <t>Moteur</t>
  </si>
  <si>
    <t>Part de trafic</t>
  </si>
  <si>
    <t>Nombre de visites</t>
  </si>
  <si>
    <t>Fréquentation du site</t>
  </si>
  <si>
    <t>Nouveaux visiteurs</t>
  </si>
  <si>
    <t>Sources de trafic</t>
  </si>
  <si>
    <t>%</t>
  </si>
  <si>
    <t xml:space="preserve">Google </t>
  </si>
  <si>
    <t xml:space="preserve">Bing </t>
  </si>
  <si>
    <t>Visiteurs uniques absolus</t>
  </si>
  <si>
    <t>Pages par visite</t>
  </si>
  <si>
    <t>Pages les plus consultées (hors recherches formation)</t>
  </si>
  <si>
    <t xml:space="preserve">Page accueil site </t>
  </si>
  <si>
    <t>Page accueil rubrique "Se former \ Formation"</t>
  </si>
  <si>
    <t>Tendances Site Etoile</t>
  </si>
  <si>
    <t>Mois</t>
  </si>
  <si>
    <t>Août</t>
  </si>
  <si>
    <t>Septembre</t>
  </si>
  <si>
    <t>Octobre</t>
  </si>
  <si>
    <t>Novembre</t>
  </si>
  <si>
    <t>Décembre</t>
  </si>
  <si>
    <t>Janvier</t>
  </si>
  <si>
    <t>Février</t>
  </si>
  <si>
    <t>Mars</t>
  </si>
  <si>
    <t>Avril</t>
  </si>
  <si>
    <t>Mai</t>
  </si>
  <si>
    <t>Juin</t>
  </si>
  <si>
    <t>Juillet</t>
  </si>
  <si>
    <t>Lexique</t>
  </si>
  <si>
    <t>Visites :</t>
  </si>
  <si>
    <t>Nombre de visites effectuées par les internautes. Si un internaute est inactif pendant 30 minutes ou plus, toute activité supplémentaire sera considérée comme faisant partie d'une nouvelle visite. Si un internaute quitte le site et y accède de nouveau moins de 30 minutes après, Google Analytics ne comptabilise qu'une seule visite.</t>
  </si>
  <si>
    <t>Visiteurs uniques absolus :</t>
  </si>
  <si>
    <t>Toutes les visites d'un internaute enregistrées pour la période active (par exemple le mois) définie sont regroupées afin de ne comptabiliser qu'un seul visiteur unique absolu, quel que soit le nombre de jours sur lesquels les visites sont réparties et le nombre de fois que l'utilisateur a visité le site par jour.
(http://www.google.td/support/googleanalytics/bin/answer.py?hl=fr&amp;answer=57164)</t>
  </si>
  <si>
    <t>Nouveaux visiteurs :</t>
  </si>
  <si>
    <t>Un visiteur est considéré comme "nouveau" lorsqu'il accède pour la première fois à une page du site à partir d'un navigateur Web. Un cookie propriétaire est alors enregistré dans son navigateur. Par conséquent, les nouveaux visiteurs sont identifiés grâce à leur navigateur Web, et non à partir des informations personnelles qu'ils fournissent sur le site.
(http://www.google.com/support/analytics/bin/answer.py?hl=fr&amp;answer=113617)</t>
  </si>
  <si>
    <t>Pages Vues :</t>
  </si>
  <si>
    <t xml:space="preserve">Nombre total de pages consultées. Les visites répétées d'un internaute sur une même page sont prises en compte. </t>
  </si>
  <si>
    <t>Durée moyenne d'une visite :</t>
  </si>
  <si>
    <t>Durée moyenne écoulée entre la première et la dernière page téléchargée.</t>
  </si>
  <si>
    <t>Taux de rebond :</t>
  </si>
  <si>
    <t>Visites issues des moteurs de recherche (Google, Yahoo, Bing, etc.)</t>
  </si>
  <si>
    <t>Part des sites référents</t>
  </si>
  <si>
    <t>Visites à partir d'un lien direct depuis un site autre qu'un moteur de recherche (ex. : alfacentre, intercarif, regioncentre) ou depuis un mail.</t>
  </si>
  <si>
    <t>Visites à partir d'URL tapées directement dans le navigateur (ex. : www.etoile.regioncentre.fr, www.etoile.regioncentre.fr/orfe, www.etoile.regioncentre.fr/mlpaio) ou grâce à l'utilisation de favoris.</t>
  </si>
  <si>
    <t>Cumul</t>
  </si>
  <si>
    <t>Progression par rapport au même mois de l'année N-1</t>
  </si>
  <si>
    <t>Visites issues des moteurs</t>
  </si>
  <si>
    <t>Article "Les possibilités de financer une formation pour les DE"</t>
  </si>
  <si>
    <t>Taux de rebond</t>
  </si>
  <si>
    <t>Yahoo</t>
  </si>
  <si>
    <r>
      <t xml:space="preserve">Le taux de rebond est le pourcentage de visites d'une seule page, c'est à dire le pourcentage de visites au cours desquelles l'internaute quitte votre site dès la première page consultée.
</t>
    </r>
    <r>
      <rPr>
        <i/>
        <sz val="10"/>
        <rFont val="Arial"/>
        <family val="2"/>
      </rPr>
      <t>Ce taux peut être différemment interprêté suivant la page visée, un fort taux de rebond concernant une fiche action de formation indique que le contenu est satisfaisant pour l'internaute, un fort taux de rebond pour une page d'accueil indique que les contenus sont inadaptés aux internautes consultant le site. Un site très bien référencé sur un moteur de recherche peut générer un fort taux de rebond alors qu'un site mal indexé au niveau d'un moteur de recherche peut générer un fort taux de rebond.</t>
    </r>
  </si>
  <si>
    <t>Types de terminaux utilisés</t>
  </si>
  <si>
    <t>Sites référents les plus importants</t>
  </si>
  <si>
    <t>alfacentre.org</t>
  </si>
  <si>
    <t>Micro-ordinateur</t>
  </si>
  <si>
    <t>Téléphone portable</t>
  </si>
  <si>
    <t>Tablette</t>
  </si>
  <si>
    <t>Réseaux sociaux</t>
  </si>
  <si>
    <t>Facebook</t>
  </si>
  <si>
    <t>Twitter</t>
  </si>
  <si>
    <t>Part des terminaux mobiles Apple :</t>
  </si>
  <si>
    <t>Base de données Offre de formation (actions + organismes)</t>
  </si>
  <si>
    <t>Répartition des pages vues par rubrique</t>
  </si>
  <si>
    <t>Partie public</t>
  </si>
  <si>
    <t>Partie pro</t>
  </si>
  <si>
    <t>Accueil pro</t>
  </si>
  <si>
    <t>Ressources</t>
  </si>
  <si>
    <t>Formation Métiers</t>
  </si>
  <si>
    <t>Emploi Entreprises</t>
  </si>
  <si>
    <t>Animation des réseaux</t>
  </si>
  <si>
    <t>S'orienter</t>
  </si>
  <si>
    <t>Se former</t>
  </si>
  <si>
    <t>Aller vers l'emploi</t>
  </si>
  <si>
    <t>Evoluer</t>
  </si>
  <si>
    <t>S'informer</t>
  </si>
  <si>
    <t>Observation Analyses *</t>
  </si>
  <si>
    <t>n'inclut pas les consultations du site oriom-centre.org</t>
  </si>
  <si>
    <t>Accueil public</t>
  </si>
  <si>
    <t>Ce tableau n'intégre pas les pages hors arborescence</t>
  </si>
  <si>
    <t>Accès direct</t>
  </si>
  <si>
    <t>Autres (mails d'info, etc.)</t>
  </si>
  <si>
    <t>Moteurs de recherche</t>
  </si>
  <si>
    <t>Principaux réseaux sociaux</t>
  </si>
  <si>
    <t>Remarques sur l'évolution des statistiques du mois</t>
  </si>
  <si>
    <t>intercariforef.org</t>
  </si>
  <si>
    <t>Article "Apprentis : toutes les aides"</t>
  </si>
  <si>
    <t>Netvibes</t>
  </si>
  <si>
    <t>visites</t>
  </si>
  <si>
    <t>soit</t>
  </si>
  <si>
    <t>du total</t>
  </si>
  <si>
    <t>Abonnés réseaux sociaux</t>
  </si>
  <si>
    <t>Nombre</t>
  </si>
  <si>
    <t>x</t>
  </si>
  <si>
    <t>Visites générées par la lettre Etoile :</t>
  </si>
  <si>
    <t>fongecifcentre.com</t>
  </si>
  <si>
    <t>evol par rapport à l'année préc,</t>
  </si>
  <si>
    <t>% nouveaux visiteurs</t>
  </si>
  <si>
    <t>evol par rapport au mois précédent</t>
  </si>
  <si>
    <t>regioncentre-valdeloire.fr</t>
  </si>
  <si>
    <t>scoopt.it  47</t>
  </si>
  <si>
    <t>vae.gouv.fr</t>
  </si>
  <si>
    <t>ecosia 84  /  t.co 75</t>
  </si>
  <si>
    <t>qwant.com  52</t>
  </si>
  <si>
    <t>LikedIn</t>
  </si>
  <si>
    <t>oct</t>
  </si>
  <si>
    <t>nov</t>
  </si>
  <si>
    <t>qwant.com  65</t>
  </si>
  <si>
    <t>ecosia 80  /  t.co 68</t>
  </si>
  <si>
    <t>scoopt.it 6</t>
  </si>
  <si>
    <t>dec</t>
  </si>
  <si>
    <t>ecosia 37  /  t.co 43</t>
  </si>
  <si>
    <t>qwant.com 40</t>
  </si>
  <si>
    <t xml:space="preserve">scoopt.it </t>
  </si>
  <si>
    <t>Article "Les formations financées en 2018 par la Région Centre-Val de Loire"</t>
  </si>
  <si>
    <t>Article "Forums de l'orientation 2017-2018 : top départ !"</t>
  </si>
  <si>
    <t>Article "CLEOR : un nouvel outil d’orientation numérique en Centre-Val de Loire"</t>
  </si>
  <si>
    <t>travailleravierzon.fr</t>
  </si>
  <si>
    <t>cma37.fr</t>
  </si>
  <si>
    <t>Pages de blocs "L'offre de formation en région"</t>
  </si>
  <si>
    <t>Page accueil Etoile pro</t>
  </si>
  <si>
    <t>cma41.fr</t>
  </si>
  <si>
    <t>2 809 "j'aime"
2 834 "followers"</t>
  </si>
  <si>
    <t>789 abonnés</t>
  </si>
  <si>
    <t>Nombre de consultations en baisse par rapport au mois précédent (- 7 646) mais en hausse par rapport à février 2017 (+ 2 858). La qualité des visites est en légère baisse (un peu plus courtes et taux de rebond un peu plus élevée). 2/3 des visites sont issues des moteurs de recherche.
A noter que l'article concernant les recrutements sur la base aérienne de Bricy a cumulé 885 visites ce mois-ci.</t>
  </si>
  <si>
    <t>cma45.fr</t>
  </si>
  <si>
    <t>ac-orleans-tours.fr</t>
  </si>
  <si>
    <t>Dates des dernières lettres électroniques : 29 et 15 mars</t>
  </si>
  <si>
    <t>30 500 pages indexées dans google au 25 mars
12 313 pages indexées par Bing au 31 mars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</si>
</sst>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20" x14ac:knownFonts="1">
    <font>
      <sz val="10"/>
      <name val="Arial"/>
    </font>
    <font>
      <sz val="8"/>
      <name val="Arial"/>
      <family val="2"/>
    </font>
    <font>
      <b/>
      <sz val="10"/>
      <color indexed="9"/>
      <name val="Arial"/>
      <family val="2"/>
    </font>
    <font>
      <b/>
      <sz val="8"/>
      <color indexed="9"/>
      <name val="Arial"/>
      <family val="2"/>
    </font>
    <font>
      <b/>
      <sz val="12"/>
      <color indexed="23"/>
      <name val="Arial"/>
      <family val="2"/>
    </font>
    <font>
      <b/>
      <sz val="12"/>
      <color indexed="9"/>
      <name val="Arial"/>
      <family val="2"/>
    </font>
    <font>
      <b/>
      <sz val="12"/>
      <color indexed="63"/>
      <name val="Arial"/>
      <family val="2"/>
    </font>
    <font>
      <sz val="10"/>
      <name val="Arial"/>
      <family val="2"/>
    </font>
    <font>
      <b/>
      <sz val="10"/>
      <name val="Arial"/>
      <family val="2"/>
    </font>
    <font>
      <sz val="10"/>
      <name val="Arial"/>
      <family val="2"/>
    </font>
    <font>
      <i/>
      <sz val="10"/>
      <name val="Arial"/>
      <family val="2"/>
    </font>
    <font>
      <sz val="12"/>
      <name val="Calibri"/>
      <family val="1"/>
      <scheme val="minor"/>
    </font>
    <font>
      <i/>
      <sz val="10"/>
      <color theme="0"/>
      <name val="Arial"/>
      <family val="2"/>
    </font>
    <font>
      <i/>
      <sz val="8"/>
      <name val="Arial"/>
      <family val="2"/>
    </font>
    <font>
      <i/>
      <sz val="9"/>
      <name val="Arial"/>
      <family val="2"/>
    </font>
    <font>
      <b/>
      <sz val="20"/>
      <name val="Arial"/>
      <family val="2"/>
    </font>
    <font>
      <sz val="10"/>
      <color rgb="FFFF0000"/>
      <name val="Arial"/>
      <family val="2"/>
    </font>
    <font>
      <sz val="10"/>
      <color theme="1"/>
      <name val="Arial"/>
      <family val="2"/>
    </font>
    <font>
      <sz val="20"/>
      <name val="Arial"/>
      <family val="2"/>
    </font>
    <font>
      <u/>
      <sz val="9"/>
      <color theme="10"/>
      <name val="Arial"/>
      <family val="2"/>
    </font>
  </fonts>
  <fills count="4">
    <fill>
      <patternFill patternType="none"/>
    </fill>
    <fill>
      <patternFill patternType="gray125"/>
    </fill>
    <fill>
      <patternFill patternType="solid">
        <fgColor indexed="49"/>
        <bgColor indexed="64"/>
      </patternFill>
    </fill>
    <fill>
      <patternFill patternType="solid">
        <fgColor indexed="2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thin">
        <color indexed="6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medium">
        <color indexed="23"/>
      </bottom>
      <diagonal/>
    </border>
    <border>
      <left style="thin">
        <color indexed="23"/>
      </left>
      <right/>
      <top/>
      <bottom/>
      <diagonal/>
    </border>
    <border>
      <left style="thin">
        <color indexed="23"/>
      </left>
      <right style="thin">
        <color indexed="23"/>
      </right>
      <top/>
      <bottom/>
      <diagonal/>
    </border>
    <border>
      <left/>
      <right/>
      <top style="thin">
        <color indexed="2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9" fillId="0" borderId="0" applyFont="0" applyFill="0" applyBorder="0" applyAlignment="0" applyProtection="0"/>
    <xf numFmtId="9" fontId="9" fillId="0" borderId="0" applyFont="0" applyFill="0" applyBorder="0" applyAlignment="0" applyProtection="0"/>
    <xf numFmtId="0" fontId="11" fillId="0" borderId="0"/>
    <xf numFmtId="0" fontId="19" fillId="0" borderId="0" applyNumberFormat="0" applyFill="0" applyBorder="0" applyAlignment="0" applyProtection="0">
      <alignment vertical="top"/>
      <protection locked="0"/>
    </xf>
  </cellStyleXfs>
  <cellXfs count="182">
    <xf numFmtId="0" fontId="0" fillId="0" borderId="0" xfId="0"/>
    <xf numFmtId="0" fontId="2" fillId="0" borderId="0" xfId="0" applyFont="1" applyFill="1" applyBorder="1" applyAlignment="1"/>
    <xf numFmtId="0" fontId="4" fillId="0" borderId="0" xfId="0" applyFont="1" applyFill="1" applyBorder="1" applyAlignment="1">
      <alignment horizontal="left"/>
    </xf>
    <xf numFmtId="0" fontId="4" fillId="0" borderId="0" xfId="0" applyFont="1" applyFill="1" applyBorder="1" applyAlignment="1"/>
    <xf numFmtId="0" fontId="6" fillId="0" borderId="2" xfId="0" applyFont="1" applyFill="1" applyBorder="1" applyAlignment="1"/>
    <xf numFmtId="0" fontId="4" fillId="0" borderId="2" xfId="0" applyFont="1" applyFill="1" applyBorder="1" applyAlignment="1"/>
    <xf numFmtId="0" fontId="6" fillId="0" borderId="2" xfId="0" applyFont="1" applyBorder="1" applyAlignment="1"/>
    <xf numFmtId="0" fontId="4" fillId="0" borderId="2" xfId="0" applyFont="1" applyBorder="1" applyAlignment="1"/>
    <xf numFmtId="0" fontId="8" fillId="0" borderId="0" xfId="0" applyFont="1" applyBorder="1"/>
    <xf numFmtId="0" fontId="8" fillId="0" borderId="0" xfId="0" applyFont="1" applyBorder="1" applyAlignment="1">
      <alignment horizontal="left"/>
    </xf>
    <xf numFmtId="17" fontId="8" fillId="0" borderId="0" xfId="0" applyNumberFormat="1" applyFont="1" applyBorder="1" applyAlignment="1">
      <alignment horizontal="left"/>
    </xf>
    <xf numFmtId="0" fontId="0" fillId="0" borderId="0" xfId="0" applyBorder="1"/>
    <xf numFmtId="0" fontId="6" fillId="0" borderId="2" xfId="0" applyFont="1" applyBorder="1"/>
    <xf numFmtId="0" fontId="0" fillId="0" borderId="2" xfId="0" applyBorder="1"/>
    <xf numFmtId="0" fontId="2" fillId="2" borderId="1" xfId="0" applyFont="1" applyFill="1" applyBorder="1" applyAlignment="1">
      <alignment wrapText="1"/>
    </xf>
    <xf numFmtId="0" fontId="2" fillId="2" borderId="1" xfId="0" applyFont="1" applyFill="1" applyBorder="1" applyAlignment="1">
      <alignment horizontal="center"/>
    </xf>
    <xf numFmtId="0" fontId="3" fillId="3" borderId="1" xfId="0" applyFont="1" applyFill="1" applyBorder="1" applyAlignment="1">
      <alignment vertical="center" wrapText="1"/>
    </xf>
    <xf numFmtId="3" fontId="7" fillId="0" borderId="1" xfId="0" applyNumberFormat="1" applyFont="1" applyFill="1" applyBorder="1" applyAlignment="1">
      <alignment horizontal="center" vertical="center" wrapText="1"/>
    </xf>
    <xf numFmtId="0" fontId="0" fillId="0" borderId="0" xfId="0" applyAlignment="1">
      <alignment vertical="center"/>
    </xf>
    <xf numFmtId="9" fontId="7" fillId="0" borderId="1" xfId="0" applyNumberFormat="1" applyFont="1" applyBorder="1" applyAlignment="1">
      <alignment horizontal="center" vertical="center"/>
    </xf>
    <xf numFmtId="3" fontId="7" fillId="0" borderId="0" xfId="0" applyNumberFormat="1" applyFont="1" applyFill="1" applyBorder="1" applyAlignment="1">
      <alignment horizontal="center" vertical="center" wrapText="1"/>
    </xf>
    <xf numFmtId="0" fontId="0" fillId="0" borderId="0" xfId="0" applyAlignment="1"/>
    <xf numFmtId="0" fontId="1" fillId="0" borderId="0" xfId="0" applyFont="1" applyFill="1" applyBorder="1" applyAlignment="1">
      <alignment horizontal="left" vertical="top"/>
    </xf>
    <xf numFmtId="0" fontId="0" fillId="0" borderId="0" xfId="0" applyBorder="1" applyAlignment="1"/>
    <xf numFmtId="0" fontId="7" fillId="0" borderId="0" xfId="0" applyFont="1" applyAlignment="1">
      <alignment vertical="center"/>
    </xf>
    <xf numFmtId="0" fontId="0" fillId="0" borderId="1" xfId="0" applyBorder="1" applyAlignment="1"/>
    <xf numFmtId="0" fontId="0" fillId="0" borderId="6" xfId="0" applyBorder="1" applyAlignment="1"/>
    <xf numFmtId="0" fontId="0" fillId="0" borderId="7" xfId="0" applyBorder="1" applyAlignment="1"/>
    <xf numFmtId="44" fontId="2" fillId="2" borderId="4" xfId="1" applyFont="1" applyFill="1" applyBorder="1" applyAlignment="1"/>
    <xf numFmtId="44" fontId="2" fillId="2" borderId="5" xfId="1" applyFont="1" applyFill="1" applyBorder="1" applyAlignment="1"/>
    <xf numFmtId="44" fontId="2" fillId="2" borderId="3" xfId="1" applyFont="1" applyFill="1" applyBorder="1" applyAlignment="1"/>
    <xf numFmtId="3" fontId="10" fillId="0" borderId="1" xfId="0" applyNumberFormat="1" applyFont="1" applyFill="1" applyBorder="1" applyAlignment="1">
      <alignment horizontal="center" vertical="center" wrapText="1"/>
    </xf>
    <xf numFmtId="10" fontId="0" fillId="0" borderId="0" xfId="0" applyNumberFormat="1" applyAlignment="1">
      <alignment vertical="center"/>
    </xf>
    <xf numFmtId="4" fontId="7" fillId="0" borderId="1" xfId="0" applyNumberFormat="1" applyFont="1" applyFill="1" applyBorder="1" applyAlignment="1">
      <alignment horizontal="center" vertical="center" wrapText="1"/>
    </xf>
    <xf numFmtId="10" fontId="0" fillId="0" borderId="1" xfId="0" applyNumberFormat="1" applyFill="1" applyBorder="1" applyAlignment="1">
      <alignment horizontal="center" vertical="center"/>
    </xf>
    <xf numFmtId="10" fontId="7" fillId="0" borderId="1" xfId="0" applyNumberFormat="1" applyFont="1" applyFill="1" applyBorder="1" applyAlignment="1">
      <alignment horizontal="center" vertical="center" wrapText="1"/>
    </xf>
    <xf numFmtId="0" fontId="7" fillId="0" borderId="1" xfId="0" applyFont="1" applyBorder="1" applyAlignment="1">
      <alignment horizontal="center"/>
    </xf>
    <xf numFmtId="0" fontId="7" fillId="0" borderId="0" xfId="0" applyFont="1" applyFill="1" applyBorder="1"/>
    <xf numFmtId="0" fontId="2" fillId="0" borderId="8" xfId="0" applyFont="1" applyFill="1" applyBorder="1" applyAlignment="1">
      <alignment horizontal="left" wrapText="1"/>
    </xf>
    <xf numFmtId="9" fontId="0" fillId="0" borderId="8" xfId="0" applyNumberFormat="1" applyBorder="1" applyAlignment="1"/>
    <xf numFmtId="0" fontId="0" fillId="0" borderId="8" xfId="0" applyBorder="1" applyAlignment="1"/>
    <xf numFmtId="0" fontId="7" fillId="0" borderId="9" xfId="0" applyFont="1" applyBorder="1" applyAlignment="1">
      <alignment horizontal="center"/>
    </xf>
    <xf numFmtId="3" fontId="0" fillId="0" borderId="0" xfId="0" applyNumberFormat="1"/>
    <xf numFmtId="0" fontId="12" fillId="0" borderId="0" xfId="0" applyFont="1" applyBorder="1"/>
    <xf numFmtId="0" fontId="10" fillId="0" borderId="0" xfId="0" applyFont="1"/>
    <xf numFmtId="0" fontId="2" fillId="2" borderId="3" xfId="0" applyFont="1" applyFill="1" applyBorder="1" applyAlignment="1">
      <alignment horizontal="center" wrapText="1"/>
    </xf>
    <xf numFmtId="9" fontId="10" fillId="0" borderId="1" xfId="0" applyNumberFormat="1" applyFont="1" applyFill="1" applyBorder="1" applyAlignment="1">
      <alignment horizontal="center" vertical="top"/>
    </xf>
    <xf numFmtId="0" fontId="2" fillId="2" borderId="3" xfId="0" applyFont="1" applyFill="1" applyBorder="1" applyAlignment="1">
      <alignment horizontal="center" vertical="center"/>
    </xf>
    <xf numFmtId="0" fontId="10" fillId="0" borderId="10" xfId="0" applyFont="1" applyBorder="1" applyAlignment="1">
      <alignment horizontal="center"/>
    </xf>
    <xf numFmtId="9" fontId="10" fillId="0" borderId="3" xfId="0" applyNumberFormat="1" applyFont="1" applyFill="1" applyBorder="1" applyAlignment="1">
      <alignment horizontal="center" vertical="top"/>
    </xf>
    <xf numFmtId="9" fontId="10" fillId="0" borderId="0" xfId="0" applyNumberFormat="1" applyFont="1"/>
    <xf numFmtId="164" fontId="10" fillId="0" borderId="1" xfId="0" applyNumberFormat="1" applyFont="1" applyFill="1" applyBorder="1" applyAlignment="1">
      <alignment horizontal="center" vertical="top"/>
    </xf>
    <xf numFmtId="164" fontId="0" fillId="0" borderId="0" xfId="0" applyNumberFormat="1"/>
    <xf numFmtId="3" fontId="0" fillId="0" borderId="0" xfId="0" applyNumberFormat="1" applyBorder="1" applyAlignment="1">
      <alignment vertical="top"/>
    </xf>
    <xf numFmtId="0" fontId="15" fillId="0" borderId="0" xfId="0" applyFont="1" applyAlignment="1">
      <alignment horizontal="center"/>
    </xf>
    <xf numFmtId="0" fontId="3" fillId="3" borderId="0" xfId="0" applyFont="1" applyFill="1" applyBorder="1" applyAlignment="1">
      <alignment vertical="center" wrapText="1"/>
    </xf>
    <xf numFmtId="45" fontId="7" fillId="0" borderId="1" xfId="0" applyNumberFormat="1" applyFont="1" applyFill="1" applyBorder="1" applyAlignment="1">
      <alignment horizontal="center" vertical="center" wrapText="1"/>
    </xf>
    <xf numFmtId="45" fontId="0" fillId="0" borderId="0" xfId="0" applyNumberFormat="1" applyFill="1" applyBorder="1" applyAlignment="1">
      <alignment horizontal="center" vertical="center"/>
    </xf>
    <xf numFmtId="45" fontId="7" fillId="0" borderId="0" xfId="0" applyNumberFormat="1" applyFont="1" applyFill="1" applyBorder="1" applyAlignment="1">
      <alignment horizontal="center" vertical="center" wrapText="1"/>
    </xf>
    <xf numFmtId="3" fontId="10" fillId="0" borderId="0" xfId="0" applyNumberFormat="1" applyFont="1" applyBorder="1" applyAlignment="1"/>
    <xf numFmtId="0" fontId="10" fillId="0" borderId="0" xfId="0" applyFont="1" applyBorder="1" applyAlignment="1"/>
    <xf numFmtId="0" fontId="7" fillId="0" borderId="0" xfId="0" applyFont="1"/>
    <xf numFmtId="9" fontId="0" fillId="0" borderId="0" xfId="0" applyNumberFormat="1"/>
    <xf numFmtId="3" fontId="8" fillId="0" borderId="0" xfId="0" applyNumberFormat="1" applyFont="1" applyBorder="1" applyAlignment="1">
      <alignment horizontal="left"/>
    </xf>
    <xf numFmtId="14" fontId="0" fillId="0" borderId="0" xfId="0" applyNumberFormat="1"/>
    <xf numFmtId="0" fontId="7" fillId="0" borderId="12" xfId="0" applyFont="1" applyBorder="1"/>
    <xf numFmtId="0" fontId="0" fillId="0" borderId="13" xfId="0" applyBorder="1"/>
    <xf numFmtId="0" fontId="0" fillId="0" borderId="14" xfId="0" applyBorder="1"/>
    <xf numFmtId="0" fontId="0" fillId="0" borderId="15" xfId="0" applyBorder="1"/>
    <xf numFmtId="0" fontId="0" fillId="0" borderId="15" xfId="0" applyBorder="1" applyAlignment="1">
      <alignment horizontal="center"/>
    </xf>
    <xf numFmtId="0" fontId="7" fillId="0" borderId="15" xfId="0" applyFont="1" applyBorder="1" applyAlignment="1">
      <alignment horizontal="left"/>
    </xf>
    <xf numFmtId="0" fontId="0" fillId="0" borderId="16" xfId="0" applyBorder="1"/>
    <xf numFmtId="164" fontId="0" fillId="0" borderId="15" xfId="0" applyNumberFormat="1" applyBorder="1" applyAlignment="1">
      <alignment horizontal="left"/>
    </xf>
    <xf numFmtId="0" fontId="17" fillId="0" borderId="0" xfId="0" applyFont="1" applyAlignment="1">
      <alignment horizontal="left" vertical="top"/>
    </xf>
    <xf numFmtId="0" fontId="7" fillId="0" borderId="6" xfId="0" applyFont="1" applyBorder="1" applyAlignment="1">
      <alignment horizontal="center"/>
    </xf>
    <xf numFmtId="0" fontId="7" fillId="0" borderId="1" xfId="0" applyFont="1" applyBorder="1" applyAlignment="1">
      <alignment horizontal="center" vertical="center"/>
    </xf>
    <xf numFmtId="2" fontId="0" fillId="0" borderId="1" xfId="0" applyNumberFormat="1" applyFill="1" applyBorder="1" applyAlignment="1">
      <alignment horizontal="center" vertical="center"/>
    </xf>
    <xf numFmtId="0" fontId="18" fillId="0" borderId="0" xfId="0" applyFont="1"/>
    <xf numFmtId="165" fontId="0" fillId="0" borderId="0" xfId="0" applyNumberFormat="1"/>
    <xf numFmtId="165" fontId="0" fillId="0" borderId="0" xfId="0" applyNumberFormat="1" applyAlignment="1">
      <alignment vertical="center"/>
    </xf>
    <xf numFmtId="10" fontId="0" fillId="0" borderId="0" xfId="0" applyNumberFormat="1"/>
    <xf numFmtId="0" fontId="7" fillId="0" borderId="0" xfId="0" applyFont="1"/>
    <xf numFmtId="0" fontId="7" fillId="0" borderId="1" xfId="0" applyFont="1" applyBorder="1" applyAlignment="1">
      <alignment horizontal="center" vertical="center"/>
    </xf>
    <xf numFmtId="3" fontId="0" fillId="0" borderId="0" xfId="0" applyNumberFormat="1" applyAlignment="1">
      <alignment vertical="center"/>
    </xf>
    <xf numFmtId="0" fontId="0" fillId="0" borderId="1" xfId="0" applyBorder="1" applyAlignment="1">
      <alignment horizontal="center"/>
    </xf>
    <xf numFmtId="0" fontId="7" fillId="0" borderId="1" xfId="0" applyFont="1" applyBorder="1" applyAlignment="1">
      <alignment horizontal="center" vertical="center"/>
    </xf>
    <xf numFmtId="0" fontId="7" fillId="0" borderId="0" xfId="0" applyFont="1"/>
    <xf numFmtId="0" fontId="7" fillId="0" borderId="6" xfId="0" applyFont="1" applyBorder="1" applyAlignment="1">
      <alignment horizontal="center" vertical="center"/>
    </xf>
    <xf numFmtId="0" fontId="19" fillId="0" borderId="0" xfId="4" applyAlignment="1" applyProtection="1">
      <alignment horizontal="left" wrapText="1" indent="1"/>
    </xf>
    <xf numFmtId="10" fontId="0" fillId="0" borderId="0" xfId="0" applyNumberFormat="1" applyFill="1" applyBorder="1" applyAlignment="1">
      <alignment horizontal="center" vertical="center"/>
    </xf>
    <xf numFmtId="10" fontId="7" fillId="0" borderId="0" xfId="0" applyNumberFormat="1" applyFont="1"/>
    <xf numFmtId="3" fontId="7" fillId="0" borderId="12" xfId="0" applyNumberFormat="1" applyFont="1" applyBorder="1" applyAlignment="1">
      <alignment horizontal="center" vertical="center"/>
    </xf>
    <xf numFmtId="0" fontId="7" fillId="0" borderId="0" xfId="0" applyFont="1"/>
    <xf numFmtId="0" fontId="7" fillId="0" borderId="0" xfId="0" applyFont="1"/>
    <xf numFmtId="0" fontId="7" fillId="0" borderId="0" xfId="0" applyFont="1" applyFill="1" applyAlignment="1">
      <alignment horizontal="left" vertical="top" wrapText="1"/>
    </xf>
    <xf numFmtId="0" fontId="17" fillId="0" borderId="0" xfId="0" applyFont="1" applyFill="1" applyAlignment="1">
      <alignment horizontal="left" vertical="top" wrapText="1"/>
    </xf>
    <xf numFmtId="0" fontId="7" fillId="0" borderId="0" xfId="0" applyFont="1"/>
    <xf numFmtId="0" fontId="7" fillId="0" borderId="0" xfId="0" applyFont="1"/>
    <xf numFmtId="10" fontId="7" fillId="0" borderId="1" xfId="0" applyNumberFormat="1" applyFont="1" applyBorder="1" applyAlignment="1">
      <alignment horizontal="center" vertical="center"/>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164" fontId="7" fillId="0" borderId="4" xfId="0" applyNumberFormat="1" applyFont="1" applyBorder="1" applyAlignment="1">
      <alignment horizontal="center"/>
    </xf>
    <xf numFmtId="164" fontId="7" fillId="0" borderId="3" xfId="0" applyNumberFormat="1" applyFont="1" applyBorder="1" applyAlignment="1">
      <alignment horizontal="center"/>
    </xf>
    <xf numFmtId="3" fontId="7" fillId="0" borderId="5" xfId="0" applyNumberFormat="1" applyFont="1" applyFill="1" applyBorder="1" applyAlignment="1">
      <alignment horizontal="center" vertical="top"/>
    </xf>
    <xf numFmtId="3" fontId="7" fillId="0" borderId="4" xfId="2" applyNumberFormat="1" applyFont="1" applyBorder="1" applyAlignment="1">
      <alignment horizontal="center"/>
    </xf>
    <xf numFmtId="3" fontId="7" fillId="0" borderId="5" xfId="2" applyNumberFormat="1" applyFont="1" applyBorder="1" applyAlignment="1">
      <alignment horizontal="center"/>
    </xf>
    <xf numFmtId="3" fontId="7" fillId="0" borderId="3" xfId="2" applyNumberFormat="1" applyFont="1" applyBorder="1" applyAlignment="1">
      <alignment horizontal="center"/>
    </xf>
    <xf numFmtId="0" fontId="2" fillId="2" borderId="4" xfId="0" applyFont="1" applyFill="1" applyBorder="1" applyAlignment="1">
      <alignment horizontal="left"/>
    </xf>
    <xf numFmtId="0" fontId="2" fillId="2" borderId="5" xfId="0" applyFont="1" applyFill="1" applyBorder="1" applyAlignment="1">
      <alignment horizontal="left"/>
    </xf>
    <xf numFmtId="0" fontId="3" fillId="3" borderId="1" xfId="0" applyFont="1" applyFill="1" applyBorder="1" applyAlignment="1">
      <alignment horizontal="left"/>
    </xf>
    <xf numFmtId="0" fontId="0" fillId="0" borderId="1" xfId="0" applyBorder="1"/>
    <xf numFmtId="0" fontId="2" fillId="2" borderId="5" xfId="0" applyFont="1" applyFill="1" applyBorder="1" applyAlignment="1">
      <alignment horizontal="center" vertical="center"/>
    </xf>
    <xf numFmtId="0" fontId="3" fillId="3" borderId="6" xfId="0" applyFont="1" applyFill="1" applyBorder="1" applyAlignment="1">
      <alignment horizontal="left"/>
    </xf>
    <xf numFmtId="2" fontId="7" fillId="0" borderId="6" xfId="0" applyNumberFormat="1" applyFont="1" applyBorder="1" applyAlignment="1">
      <alignment horizontal="right"/>
    </xf>
    <xf numFmtId="0" fontId="3" fillId="3" borderId="7" xfId="0" applyFont="1" applyFill="1" applyBorder="1" applyAlignment="1">
      <alignment horizontal="left"/>
    </xf>
    <xf numFmtId="44" fontId="2" fillId="2" borderId="5" xfId="1" applyFont="1" applyFill="1" applyBorder="1" applyAlignment="1">
      <alignment horizontal="center"/>
    </xf>
    <xf numFmtId="3" fontId="7" fillId="0" borderId="1" xfId="0" applyNumberFormat="1" applyFont="1" applyBorder="1" applyAlignment="1">
      <alignment horizontal="right"/>
    </xf>
    <xf numFmtId="0" fontId="7" fillId="0" borderId="1" xfId="0" applyFont="1" applyBorder="1" applyAlignment="1">
      <alignment horizontal="right"/>
    </xf>
    <xf numFmtId="3" fontId="7" fillId="0" borderId="6" xfId="0" applyNumberFormat="1" applyFont="1" applyBorder="1" applyAlignment="1">
      <alignment horizontal="right"/>
    </xf>
    <xf numFmtId="0" fontId="7" fillId="0" borderId="6" xfId="0" applyFont="1" applyBorder="1" applyAlignment="1">
      <alignment horizontal="right"/>
    </xf>
    <xf numFmtId="21" fontId="7" fillId="0" borderId="6" xfId="0" applyNumberFormat="1" applyFont="1" applyBorder="1" applyAlignment="1">
      <alignment horizontal="right"/>
    </xf>
    <xf numFmtId="10" fontId="7" fillId="0" borderId="7" xfId="0" applyNumberFormat="1" applyFont="1" applyBorder="1" applyAlignment="1">
      <alignment horizontal="right"/>
    </xf>
    <xf numFmtId="0" fontId="3" fillId="3" borderId="4" xfId="0" applyFont="1" applyFill="1" applyBorder="1" applyAlignment="1">
      <alignment horizontal="left" wrapText="1"/>
    </xf>
    <xf numFmtId="0" fontId="3" fillId="3" borderId="5" xfId="0" applyFont="1" applyFill="1" applyBorder="1" applyAlignment="1">
      <alignment horizontal="left" wrapText="1"/>
    </xf>
    <xf numFmtId="3" fontId="7" fillId="0" borderId="4" xfId="0" applyNumberFormat="1" applyFont="1" applyBorder="1" applyAlignment="1">
      <alignment horizontal="center"/>
    </xf>
    <xf numFmtId="3" fontId="7" fillId="0" borderId="3" xfId="0" applyNumberFormat="1" applyFont="1" applyBorder="1" applyAlignment="1">
      <alignment horizont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3" fontId="14" fillId="0" borderId="5" xfId="0" applyNumberFormat="1" applyFont="1" applyBorder="1" applyAlignment="1">
      <alignment horizontal="center"/>
    </xf>
    <xf numFmtId="0" fontId="13" fillId="0" borderId="5" xfId="0" applyFont="1" applyBorder="1" applyAlignment="1">
      <alignment horizontal="center"/>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3" xfId="0" applyFont="1" applyFill="1" applyBorder="1" applyAlignment="1">
      <alignment horizontal="left" wrapText="1"/>
    </xf>
    <xf numFmtId="164" fontId="7" fillId="0" borderId="1" xfId="0" applyNumberFormat="1" applyFont="1" applyBorder="1" applyAlignment="1">
      <alignment horizontal="center"/>
    </xf>
    <xf numFmtId="0" fontId="7" fillId="0" borderId="1" xfId="0" applyFont="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left" wrapText="1"/>
    </xf>
    <xf numFmtId="0" fontId="3" fillId="3" borderId="1" xfId="0" applyFont="1" applyFill="1" applyBorder="1" applyAlignment="1">
      <alignment horizontal="left" wrapText="1"/>
    </xf>
    <xf numFmtId="3" fontId="7" fillId="0" borderId="1" xfId="0" applyNumberFormat="1" applyFont="1" applyBorder="1" applyAlignment="1">
      <alignment horizontal="center"/>
    </xf>
    <xf numFmtId="0" fontId="7" fillId="0" borderId="1" xfId="0" applyFont="1" applyFill="1" applyBorder="1" applyAlignment="1">
      <alignment horizontal="center" wrapText="1"/>
    </xf>
    <xf numFmtId="0" fontId="3" fillId="3" borderId="3" xfId="0" applyFont="1" applyFill="1" applyBorder="1" applyAlignment="1">
      <alignment horizontal="left" wrapText="1"/>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xf>
    <xf numFmtId="3" fontId="0" fillId="0" borderId="0" xfId="0" applyNumberFormat="1" applyAlignment="1">
      <alignment horizontal="center"/>
    </xf>
    <xf numFmtId="0" fontId="0" fillId="0" borderId="0" xfId="0" applyAlignment="1">
      <alignment horizontal="center"/>
    </xf>
    <xf numFmtId="0" fontId="13" fillId="0" borderId="10" xfId="0" applyFont="1" applyBorder="1"/>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3" xfId="0" applyFont="1" applyFill="1" applyBorder="1" applyAlignment="1">
      <alignment horizontal="left" vertical="top" wrapText="1"/>
    </xf>
    <xf numFmtId="0" fontId="7" fillId="0" borderId="11" xfId="0" applyFont="1" applyBorder="1" applyAlignment="1">
      <alignment horizontal="left"/>
    </xf>
    <xf numFmtId="0" fontId="7" fillId="0" borderId="12" xfId="0" applyFont="1" applyBorder="1" applyAlignment="1">
      <alignment horizontal="left"/>
    </xf>
    <xf numFmtId="3" fontId="17" fillId="0" borderId="4" xfId="0" applyNumberFormat="1" applyFont="1" applyBorder="1" applyAlignment="1">
      <alignment horizontal="center" wrapText="1"/>
    </xf>
    <xf numFmtId="3" fontId="17" fillId="0" borderId="3" xfId="0" applyNumberFormat="1" applyFont="1" applyBorder="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7" fillId="0" borderId="4" xfId="0" applyNumberFormat="1" applyFont="1" applyFill="1" applyBorder="1" applyAlignment="1">
      <alignment horizontal="center" vertical="top"/>
    </xf>
    <xf numFmtId="3" fontId="7" fillId="0" borderId="3" xfId="0" applyNumberFormat="1" applyFont="1" applyFill="1" applyBorder="1" applyAlignment="1">
      <alignment horizontal="center" vertical="top"/>
    </xf>
    <xf numFmtId="3" fontId="16" fillId="0" borderId="4" xfId="0" applyNumberFormat="1" applyFont="1" applyBorder="1" applyAlignment="1">
      <alignment horizontal="center"/>
    </xf>
    <xf numFmtId="3" fontId="16" fillId="0" borderId="3" xfId="0" applyNumberFormat="1" applyFont="1" applyBorder="1" applyAlignment="1">
      <alignment horizontal="center"/>
    </xf>
    <xf numFmtId="0" fontId="2" fillId="2" borderId="1" xfId="0" applyFont="1" applyFill="1" applyBorder="1" applyAlignment="1">
      <alignment horizontal="center" wrapText="1"/>
    </xf>
    <xf numFmtId="3" fontId="7" fillId="0" borderId="4"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0" borderId="3" xfId="0" applyNumberFormat="1" applyFont="1" applyBorder="1" applyAlignment="1">
      <alignment horizontal="center" vertical="center"/>
    </xf>
    <xf numFmtId="164" fontId="10" fillId="0" borderId="10" xfId="0" applyNumberFormat="1" applyFont="1" applyBorder="1" applyAlignment="1">
      <alignment horizontal="center"/>
    </xf>
    <xf numFmtId="3" fontId="17" fillId="0" borderId="4" xfId="0" applyNumberFormat="1" applyFont="1" applyBorder="1" applyAlignment="1">
      <alignment horizontal="center"/>
    </xf>
    <xf numFmtId="0" fontId="5" fillId="2" borderId="5" xfId="0" applyFont="1" applyFill="1" applyBorder="1" applyAlignment="1">
      <alignment horizontal="left"/>
    </xf>
    <xf numFmtId="0" fontId="5" fillId="2" borderId="3" xfId="0" applyFont="1" applyFill="1" applyBorder="1" applyAlignment="1">
      <alignment horizontal="left"/>
    </xf>
    <xf numFmtId="45" fontId="7" fillId="0" borderId="6" xfId="0" applyNumberFormat="1" applyFont="1" applyBorder="1" applyAlignment="1">
      <alignment horizontal="right"/>
    </xf>
    <xf numFmtId="0" fontId="3" fillId="0" borderId="0" xfId="0" applyFont="1"/>
    <xf numFmtId="0" fontId="2" fillId="0" borderId="0" xfId="0" applyFont="1" applyAlignment="1">
      <alignment horizontal="center"/>
    </xf>
    <xf numFmtId="0" fontId="7" fillId="0" borderId="0" xfId="0" applyFont="1" applyAlignment="1">
      <alignment horizontal="center"/>
    </xf>
    <xf numFmtId="0" fontId="7" fillId="0" borderId="0" xfId="0" applyFont="1"/>
    <xf numFmtId="0" fontId="7" fillId="0" borderId="0" xfId="0" applyFont="1" applyAlignment="1">
      <alignment horizontal="left" vertical="center"/>
    </xf>
    <xf numFmtId="0" fontId="7"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vertical="center" wrapText="1"/>
    </xf>
  </cellXfs>
  <cellStyles count="5">
    <cellStyle name="Lien hypertexte" xfId="4" builtinId="8"/>
    <cellStyle name="Monétaire 2" xfId="1"/>
    <cellStyle name="Normal" xfId="0" builtinId="0"/>
    <cellStyle name="Normal 2" xfId="3"/>
    <cellStyle name="Pourcentage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0"/>
    <c:plotArea>
      <c:layout>
        <c:manualLayout>
          <c:layoutTarget val="inner"/>
          <c:xMode val="edge"/>
          <c:yMode val="edge"/>
          <c:x val="0.25926011172963931"/>
          <c:y val="0.24401913875598719"/>
          <c:w val="0.48485007907882077"/>
          <c:h val="0.68899521531102326"/>
        </c:manualLayout>
      </c:layout>
      <c:pieChart>
        <c:varyColors val="1"/>
        <c:ser>
          <c:idx val="0"/>
          <c:order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Synthèse!$L$23:$L$27</c:f>
              <c:strCache>
                <c:ptCount val="5"/>
                <c:pt idx="0">
                  <c:v>Moteurs de recherche</c:v>
                </c:pt>
                <c:pt idx="1">
                  <c:v>Sites référents</c:v>
                </c:pt>
                <c:pt idx="2">
                  <c:v>Accès direct</c:v>
                </c:pt>
                <c:pt idx="3">
                  <c:v>Réseaux sociaux</c:v>
                </c:pt>
                <c:pt idx="4">
                  <c:v>Autres (mails d'info, etc.)</c:v>
                </c:pt>
              </c:strCache>
            </c:strRef>
          </c:cat>
          <c:val>
            <c:numRef>
              <c:f>Synthèse!$W$23:$W$27</c:f>
              <c:numCache>
                <c:formatCode>0.0%</c:formatCode>
                <c:ptCount val="5"/>
                <c:pt idx="0">
                  <c:v>0.72216025617961355</c:v>
                </c:pt>
                <c:pt idx="1">
                  <c:v>8.8655416831576295E-2</c:v>
                </c:pt>
                <c:pt idx="2">
                  <c:v>0.15406757097110782</c:v>
                </c:pt>
                <c:pt idx="3">
                  <c:v>2.8784226244018277E-2</c:v>
                </c:pt>
                <c:pt idx="4">
                  <c:v>6.3325297736840213E-3</c:v>
                </c:pt>
              </c:numCache>
            </c:numRef>
          </c:val>
        </c:ser>
        <c:ser>
          <c:idx val="1"/>
          <c:order val="1"/>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Synthèse!$L$23:$L$27</c:f>
              <c:strCache>
                <c:ptCount val="5"/>
                <c:pt idx="0">
                  <c:v>Moteurs de recherche</c:v>
                </c:pt>
                <c:pt idx="1">
                  <c:v>Sites référents</c:v>
                </c:pt>
                <c:pt idx="2">
                  <c:v>Accès direct</c:v>
                </c:pt>
                <c:pt idx="3">
                  <c:v>Réseaux sociaux</c:v>
                </c:pt>
                <c:pt idx="4">
                  <c:v>Autres (mails d'info, etc.)</c:v>
                </c:pt>
              </c:strCache>
            </c:strRef>
          </c:cat>
          <c:val>
            <c:numRef>
              <c:f>Synthèse!$U$23:$U$27</c:f>
              <c:numCache>
                <c:formatCode>#,##0</c:formatCode>
                <c:ptCount val="5"/>
              </c:numCache>
            </c:numRef>
          </c:val>
        </c:ser>
        <c:ser>
          <c:idx val="2"/>
          <c:order val="2"/>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Synthèse!$L$23:$L$27</c:f>
              <c:strCache>
                <c:ptCount val="5"/>
                <c:pt idx="0">
                  <c:v>Moteurs de recherche</c:v>
                </c:pt>
                <c:pt idx="1">
                  <c:v>Sites référents</c:v>
                </c:pt>
                <c:pt idx="2">
                  <c:v>Accès direct</c:v>
                </c:pt>
                <c:pt idx="3">
                  <c:v>Réseaux sociaux</c:v>
                </c:pt>
                <c:pt idx="4">
                  <c:v>Autres (mails d'info, etc.)</c:v>
                </c:pt>
              </c:strCache>
            </c:strRef>
          </c:cat>
          <c:val>
            <c:numRef>
              <c:f>Synthèse!$V$23:$V$27</c:f>
              <c:numCache>
                <c:formatCode>#,##0</c:formatCode>
                <c:ptCount val="5"/>
              </c:numCache>
            </c:numRef>
          </c:val>
        </c:ser>
        <c:ser>
          <c:idx val="3"/>
          <c:order val="3"/>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Synthèse!$L$23:$L$27</c:f>
              <c:strCache>
                <c:ptCount val="5"/>
                <c:pt idx="0">
                  <c:v>Moteurs de recherche</c:v>
                </c:pt>
                <c:pt idx="1">
                  <c:v>Sites référents</c:v>
                </c:pt>
                <c:pt idx="2">
                  <c:v>Accès direct</c:v>
                </c:pt>
                <c:pt idx="3">
                  <c:v>Réseaux sociaux</c:v>
                </c:pt>
                <c:pt idx="4">
                  <c:v>Autres (mails d'info, etc.)</c:v>
                </c:pt>
              </c:strCache>
            </c:strRef>
          </c:cat>
          <c:val>
            <c:numRef>
              <c:f>Synthèse!$T$23:$T$27</c:f>
              <c:numCache>
                <c:formatCode>#,##0</c:formatCode>
                <c:ptCount val="5"/>
                <c:pt idx="0">
                  <c:v>20071</c:v>
                </c:pt>
                <c:pt idx="1">
                  <c:v>2464</c:v>
                </c:pt>
                <c:pt idx="2">
                  <c:v>4282</c:v>
                </c:pt>
                <c:pt idx="3">
                  <c:v>800</c:v>
                </c:pt>
                <c:pt idx="4">
                  <c:v>176</c:v>
                </c:pt>
              </c:numCache>
            </c:numRef>
          </c:val>
        </c:ser>
        <c:ser>
          <c:idx val="4"/>
          <c:order val="4"/>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Synthèse!$L$23:$L$27</c:f>
              <c:strCache>
                <c:ptCount val="5"/>
                <c:pt idx="0">
                  <c:v>Moteurs de recherche</c:v>
                </c:pt>
                <c:pt idx="1">
                  <c:v>Sites référents</c:v>
                </c:pt>
                <c:pt idx="2">
                  <c:v>Accès direct</c:v>
                </c:pt>
                <c:pt idx="3">
                  <c:v>Réseaux sociaux</c:v>
                </c:pt>
                <c:pt idx="4">
                  <c:v>Autres (mails d'info, etc.)</c:v>
                </c:pt>
              </c:strCache>
            </c:strRef>
          </c:cat>
          <c:val>
            <c:numRef>
              <c:f>Synthèse!$X$23:$X$27</c:f>
              <c:numCache>
                <c:formatCode>0.0%</c:formatCode>
                <c:ptCount val="5"/>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3.367003367003369E-2"/>
          <c:y val="3.8277511961722493E-2"/>
          <c:w val="0.52188728934134165"/>
          <c:h val="0.22009569377990434"/>
        </c:manualLayout>
      </c:layout>
      <c:overlay val="0"/>
      <c:txPr>
        <a:bodyPr/>
        <a:lstStyle/>
        <a:p>
          <a:pPr>
            <a:defRPr sz="755" b="0" i="0" u="none" strike="noStrike" baseline="0">
              <a:solidFill>
                <a:srgbClr val="000000"/>
              </a:solidFill>
              <a:latin typeface="Calibri"/>
              <a:ea typeface="Calibri"/>
              <a:cs typeface="Calibri"/>
            </a:defRPr>
          </a:pPr>
          <a:endParaRPr lang="fr-FR"/>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899999956" l="0.78740157499999996" r="0.78740157499999996" t="0.98425196899999956" header="0.49212598450000722" footer="0.4921259845000072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0"/>
    <c:plotArea>
      <c:layout>
        <c:manualLayout>
          <c:layoutTarget val="inner"/>
          <c:xMode val="edge"/>
          <c:yMode val="edge"/>
          <c:x val="0.25926011172963931"/>
          <c:y val="0.24401913875598724"/>
          <c:w val="0.48485007907882088"/>
          <c:h val="0.68899521531102348"/>
        </c:manualLayout>
      </c:layout>
      <c:pieChart>
        <c:varyColors val="1"/>
        <c:ser>
          <c:idx val="0"/>
          <c:order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Synthèse!$L$23:$L$27</c:f>
              <c:strCache>
                <c:ptCount val="5"/>
                <c:pt idx="0">
                  <c:v>Moteurs de recherche</c:v>
                </c:pt>
                <c:pt idx="1">
                  <c:v>Sites référents</c:v>
                </c:pt>
                <c:pt idx="2">
                  <c:v>Accès direct</c:v>
                </c:pt>
                <c:pt idx="3">
                  <c:v>Réseaux sociaux</c:v>
                </c:pt>
                <c:pt idx="4">
                  <c:v>Autres (mails d'info, etc.)</c:v>
                </c:pt>
              </c:strCache>
            </c:strRef>
          </c:cat>
          <c:val>
            <c:numRef>
              <c:f>Synthèse!$W$23:$W$27</c:f>
              <c:numCache>
                <c:formatCode>0.0%</c:formatCode>
                <c:ptCount val="5"/>
                <c:pt idx="0">
                  <c:v>0.72216025617961355</c:v>
                </c:pt>
                <c:pt idx="1">
                  <c:v>8.8655416831576295E-2</c:v>
                </c:pt>
                <c:pt idx="2">
                  <c:v>0.15406757097110782</c:v>
                </c:pt>
                <c:pt idx="3">
                  <c:v>2.8784226244018277E-2</c:v>
                </c:pt>
                <c:pt idx="4">
                  <c:v>6.3325297736840213E-3</c:v>
                </c:pt>
              </c:numCache>
            </c:numRef>
          </c:val>
        </c:ser>
        <c:ser>
          <c:idx val="1"/>
          <c:order val="1"/>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[1]Synthèse!$L$21:$L$23</c:f>
              <c:strCache>
                <c:ptCount val="3"/>
                <c:pt idx="0">
                  <c:v>Part des moteurs</c:v>
                </c:pt>
                <c:pt idx="1">
                  <c:v>Part des accès directs</c:v>
                </c:pt>
                <c:pt idx="2">
                  <c:v>Sites référents</c:v>
                </c:pt>
              </c:strCache>
            </c:strRef>
          </c:cat>
          <c:val>
            <c:numRef>
              <c:f>[1]Synthèse!$U$21:$U$23</c:f>
              <c:numCache>
                <c:formatCode>General</c:formatCode>
                <c:ptCount val="3"/>
              </c:numCache>
            </c:numRef>
          </c:val>
        </c:ser>
        <c:ser>
          <c:idx val="2"/>
          <c:order val="2"/>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[1]Synthèse!$L$21:$L$23</c:f>
              <c:strCache>
                <c:ptCount val="3"/>
                <c:pt idx="0">
                  <c:v>Part des moteurs</c:v>
                </c:pt>
                <c:pt idx="1">
                  <c:v>Part des accès directs</c:v>
                </c:pt>
                <c:pt idx="2">
                  <c:v>Sites référents</c:v>
                </c:pt>
              </c:strCache>
            </c:strRef>
          </c:cat>
          <c:val>
            <c:numRef>
              <c:f>[1]Synthèse!$V$21:$V$23</c:f>
              <c:numCache>
                <c:formatCode>General</c:formatCode>
                <c:ptCount val="3"/>
              </c:numCache>
            </c:numRef>
          </c:val>
        </c:ser>
        <c:ser>
          <c:idx val="3"/>
          <c:order val="3"/>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[1]Synthèse!$L$21:$L$23</c:f>
              <c:strCache>
                <c:ptCount val="3"/>
                <c:pt idx="0">
                  <c:v>Part des moteurs</c:v>
                </c:pt>
                <c:pt idx="1">
                  <c:v>Part des accès directs</c:v>
                </c:pt>
                <c:pt idx="2">
                  <c:v>Sites référents</c:v>
                </c:pt>
              </c:strCache>
            </c:strRef>
          </c:cat>
          <c:val>
            <c:numRef>
              <c:f>[1]Synthèse!$T$21:$T$23</c:f>
              <c:numCache>
                <c:formatCode>General</c:formatCode>
                <c:ptCount val="3"/>
                <c:pt idx="0">
                  <c:v>17738</c:v>
                </c:pt>
                <c:pt idx="1">
                  <c:v>4839</c:v>
                </c:pt>
                <c:pt idx="2">
                  <c:v>5854</c:v>
                </c:pt>
              </c:numCache>
            </c:numRef>
          </c:val>
        </c:ser>
        <c:ser>
          <c:idx val="4"/>
          <c:order val="4"/>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[1]Synthèse!$L$21:$L$23</c:f>
              <c:strCache>
                <c:ptCount val="3"/>
                <c:pt idx="0">
                  <c:v>Part des moteurs</c:v>
                </c:pt>
                <c:pt idx="1">
                  <c:v>Part des accès directs</c:v>
                </c:pt>
                <c:pt idx="2">
                  <c:v>Sites référents</c:v>
                </c:pt>
              </c:strCache>
            </c:strRef>
          </c:cat>
          <c:val>
            <c:numRef>
              <c:f>[1]Synthèse!$X$21:$X$23</c:f>
              <c:numCache>
                <c:formatCode>General</c:formatCode>
                <c:ptCount val="3"/>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3.367003367003369E-2"/>
          <c:y val="3.8277511961722493E-2"/>
          <c:w val="0.52188728934134143"/>
          <c:h val="0.22009569377990434"/>
        </c:manualLayout>
      </c:layout>
      <c:overlay val="0"/>
      <c:txPr>
        <a:bodyPr/>
        <a:lstStyle/>
        <a:p>
          <a:pPr>
            <a:defRPr sz="755" b="0" i="0" u="none" strike="noStrike" baseline="0">
              <a:solidFill>
                <a:srgbClr val="000000"/>
              </a:solidFill>
              <a:latin typeface="Calibri"/>
              <a:ea typeface="Calibri"/>
              <a:cs typeface="Calibri"/>
            </a:defRPr>
          </a:pPr>
          <a:endParaRPr lang="fr-FR"/>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899999956" l="0.78740157499999996" r="0.78740157499999996" t="0.98425196899999956" header="0.49212598450000727" footer="0.492125984500007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800" b="1" i="0" u="none" strike="noStrike" baseline="0">
                <a:solidFill>
                  <a:srgbClr val="000000"/>
                </a:solidFill>
                <a:latin typeface="Calibri"/>
                <a:ea typeface="Calibri"/>
                <a:cs typeface="Calibri"/>
              </a:defRPr>
            </a:pPr>
            <a:r>
              <a:rPr lang="fr-FR"/>
              <a:t>Etoile : Audience en pages vues et visites</a:t>
            </a:r>
          </a:p>
        </c:rich>
      </c:tx>
      <c:layout>
        <c:manualLayout>
          <c:xMode val="edge"/>
          <c:yMode val="edge"/>
          <c:x val="7.3437294424859882E-3"/>
          <c:y val="3.0674770022680455E-2"/>
        </c:manualLayout>
      </c:layout>
      <c:overlay val="0"/>
      <c:spPr>
        <a:noFill/>
        <a:ln w="25400">
          <a:noFill/>
        </a:ln>
      </c:spPr>
    </c:title>
    <c:autoTitleDeleted val="0"/>
    <c:plotArea>
      <c:layout>
        <c:manualLayout>
          <c:layoutTarget val="inner"/>
          <c:xMode val="edge"/>
          <c:yMode val="edge"/>
          <c:x val="5.5225150427625075E-2"/>
          <c:y val="0.20550187294549346"/>
          <c:w val="0.91333937635216"/>
          <c:h val="0.70145714201060649"/>
        </c:manualLayout>
      </c:layout>
      <c:barChart>
        <c:barDir val="col"/>
        <c:grouping val="clustered"/>
        <c:varyColors val="0"/>
        <c:ser>
          <c:idx val="0"/>
          <c:order val="0"/>
          <c:tx>
            <c:strRef>
              <c:f>Tendances!$B$21</c:f>
              <c:strCache>
                <c:ptCount val="1"/>
                <c:pt idx="0">
                  <c:v>Pages vues</c:v>
                </c:pt>
              </c:strCache>
            </c:strRef>
          </c:tx>
          <c:spPr>
            <a:solidFill>
              <a:schemeClr val="accent6">
                <a:lumMod val="75000"/>
              </a:schemeClr>
            </a:solidFill>
          </c:spPr>
          <c:invertIfNegative val="0"/>
          <c:dLbls>
            <c:spPr>
              <a:noFill/>
              <a:ln w="25400">
                <a:noFill/>
              </a:ln>
            </c:spPr>
            <c:txPr>
              <a:bodyPr/>
              <a:lstStyle/>
              <a:p>
                <a:pPr>
                  <a:defRPr sz="105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Tendances!$C$13:$O$13</c:f>
              <c:strCache>
                <c:ptCount val="13"/>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2">
                  <c:v>Cumul</c:v>
                </c:pt>
              </c:strCache>
            </c:strRef>
          </c:cat>
          <c:val>
            <c:numRef>
              <c:f>Tendances!$C$21:$N$21</c:f>
              <c:numCache>
                <c:formatCode>#,##0</c:formatCode>
                <c:ptCount val="12"/>
                <c:pt idx="0">
                  <c:v>152965</c:v>
                </c:pt>
                <c:pt idx="1">
                  <c:v>123963</c:v>
                </c:pt>
                <c:pt idx="2">
                  <c:v>122159</c:v>
                </c:pt>
              </c:numCache>
            </c:numRef>
          </c:val>
        </c:ser>
        <c:ser>
          <c:idx val="1"/>
          <c:order val="1"/>
          <c:tx>
            <c:strRef>
              <c:f>Tendances!$B$14</c:f>
              <c:strCache>
                <c:ptCount val="1"/>
                <c:pt idx="0">
                  <c:v>Visites</c:v>
                </c:pt>
              </c:strCache>
            </c:strRef>
          </c:tx>
          <c:spPr>
            <a:solidFill>
              <a:srgbClr val="FFC000"/>
            </a:solidFill>
          </c:spPr>
          <c:invertIfNegative val="0"/>
          <c:dLbls>
            <c:spPr>
              <a:noFill/>
              <a:ln w="25400">
                <a:noFill/>
              </a:ln>
            </c:spPr>
            <c:txPr>
              <a:bodyPr rot="-2700000" vert="horz"/>
              <a:lstStyle/>
              <a:p>
                <a:pPr algn="r">
                  <a:defRPr sz="1000" b="0" i="0" u="none" strike="noStrike" baseline="0">
                    <a:solidFill>
                      <a:srgbClr val="000000"/>
                    </a:solidFill>
                    <a:latin typeface="Calibri"/>
                    <a:ea typeface="Calibri"/>
                    <a:cs typeface="Calibri"/>
                  </a:defRPr>
                </a:pPr>
                <a:endParaRPr lang="fr-FR"/>
              </a:p>
            </c:txPr>
            <c:dLblPos val="outEnd"/>
            <c:showLegendKey val="1"/>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Tendances!$C$13:$O$13</c:f>
              <c:strCache>
                <c:ptCount val="13"/>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2">
                  <c:v>Cumul</c:v>
                </c:pt>
              </c:strCache>
            </c:strRef>
          </c:cat>
          <c:val>
            <c:numRef>
              <c:f>Tendances!$C$14:$N$14</c:f>
              <c:numCache>
                <c:formatCode>#,##0</c:formatCode>
                <c:ptCount val="12"/>
                <c:pt idx="0">
                  <c:v>46476</c:v>
                </c:pt>
                <c:pt idx="1">
                  <c:v>38830</c:v>
                </c:pt>
                <c:pt idx="2">
                  <c:v>38517</c:v>
                </c:pt>
              </c:numCache>
            </c:numRef>
          </c:val>
        </c:ser>
        <c:dLbls>
          <c:showLegendKey val="0"/>
          <c:showVal val="0"/>
          <c:showCatName val="0"/>
          <c:showSerName val="0"/>
          <c:showPercent val="0"/>
          <c:showBubbleSize val="0"/>
        </c:dLbls>
        <c:gapWidth val="150"/>
        <c:axId val="414226216"/>
        <c:axId val="414226608"/>
      </c:barChart>
      <c:catAx>
        <c:axId val="4142262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14226608"/>
        <c:crosses val="autoZero"/>
        <c:auto val="1"/>
        <c:lblAlgn val="ctr"/>
        <c:lblOffset val="100"/>
        <c:tickLblSkip val="1"/>
        <c:tickMarkSkip val="1"/>
        <c:noMultiLvlLbl val="0"/>
      </c:catAx>
      <c:valAx>
        <c:axId val="414226608"/>
        <c:scaling>
          <c:orientation val="minMax"/>
        </c:scaling>
        <c:delete val="0"/>
        <c:axPos val="l"/>
        <c:majorGridlines>
          <c:spPr>
            <a:ln>
              <a:no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14226216"/>
        <c:crosses val="autoZero"/>
        <c:crossBetween val="between"/>
      </c:valAx>
      <c:spPr>
        <a:solidFill>
          <a:schemeClr val="accent6">
            <a:lumMod val="20000"/>
            <a:lumOff val="80000"/>
          </a:schemeClr>
        </a:solidFill>
        <a:ln>
          <a:noFill/>
        </a:ln>
      </c:spPr>
    </c:plotArea>
    <c:legend>
      <c:legendPos val="r"/>
      <c:layout>
        <c:manualLayout>
          <c:xMode val="edge"/>
          <c:yMode val="edge"/>
          <c:x val="0.77152150797296659"/>
          <c:y val="1.471532025048336E-2"/>
          <c:w val="0.22286683805123444"/>
          <c:h val="9.4269225521121783E-2"/>
        </c:manualLayout>
      </c:layout>
      <c:overlay val="0"/>
      <c:txPr>
        <a:bodyPr/>
        <a:lstStyle/>
        <a:p>
          <a:pPr>
            <a:defRPr sz="13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accent6">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899999956" l="0.78740157499999996" r="0.78740157499999996" t="0.98425196899999956" header="0.49212598450000755" footer="0.4921259845000075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5.png"/><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10</xdr:col>
      <xdr:colOff>0</xdr:colOff>
      <xdr:row>36</xdr:row>
      <xdr:rowOff>0</xdr:rowOff>
    </xdr:to>
    <xdr:graphicFrame macro="">
      <xdr:nvGraphicFramePr>
        <xdr:cNvPr id="43730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25</xdr:col>
      <xdr:colOff>123825</xdr:colOff>
      <xdr:row>8</xdr:row>
      <xdr:rowOff>114300</xdr:rowOff>
    </xdr:to>
    <xdr:grpSp>
      <xdr:nvGrpSpPr>
        <xdr:cNvPr id="437310" name="Group 7"/>
        <xdr:cNvGrpSpPr>
          <a:grpSpLocks/>
        </xdr:cNvGrpSpPr>
      </xdr:nvGrpSpPr>
      <xdr:grpSpPr bwMode="auto">
        <a:xfrm>
          <a:off x="321252" y="164523"/>
          <a:ext cx="9040091" cy="1101436"/>
          <a:chOff x="2" y="3"/>
          <a:chExt cx="660" cy="92"/>
        </a:xfrm>
      </xdr:grpSpPr>
      <xdr:sp macro="" textlink="">
        <xdr:nvSpPr>
          <xdr:cNvPr id="437322" name="Rectangle 6"/>
          <xdr:cNvSpPr>
            <a:spLocks noChangeArrowheads="1"/>
          </xdr:cNvSpPr>
        </xdr:nvSpPr>
        <xdr:spPr bwMode="auto">
          <a:xfrm>
            <a:off x="2" y="3"/>
            <a:ext cx="660" cy="92"/>
          </a:xfrm>
          <a:prstGeom prst="rect">
            <a:avLst/>
          </a:prstGeom>
          <a:solidFill>
            <a:srgbClr val="FFFFFF"/>
          </a:solidFill>
          <a:ln w="9525">
            <a:solidFill>
              <a:srgbClr val="808080"/>
            </a:solidFill>
            <a:miter lim="800000"/>
            <a:headEnd/>
            <a:tailEnd/>
          </a:ln>
        </xdr:spPr>
      </xdr:sp>
      <xdr:sp macro="" textlink="">
        <xdr:nvSpPr>
          <xdr:cNvPr id="5" name="Text Box 4"/>
          <xdr:cNvSpPr txBox="1">
            <a:spLocks noChangeArrowheads="1"/>
          </xdr:cNvSpPr>
        </xdr:nvSpPr>
        <xdr:spPr bwMode="auto">
          <a:xfrm>
            <a:off x="195" y="9"/>
            <a:ext cx="305" cy="82"/>
          </a:xfrm>
          <a:prstGeom prst="rect">
            <a:avLst/>
          </a:prstGeom>
          <a:solidFill>
            <a:srgbClr val="FFFFFF"/>
          </a:solidFill>
          <a:ln w="9525">
            <a:solidFill>
              <a:srgbClr val="33CCCC"/>
            </a:solidFill>
            <a:miter lim="800000"/>
            <a:headEnd/>
            <a:tailEnd/>
          </a:ln>
        </xdr:spPr>
        <xdr:txBody>
          <a:bodyPr vertOverflow="clip" wrap="square" lIns="27432" tIns="22860" rIns="0" bIns="0" anchor="t" upright="1"/>
          <a:lstStyle/>
          <a:p>
            <a:pPr algn="ctr" rtl="0">
              <a:defRPr sz="1000"/>
            </a:pPr>
            <a:r>
              <a:rPr lang="fr-FR" sz="2000" b="1" i="0" u="none" strike="noStrike" baseline="0">
                <a:solidFill>
                  <a:srgbClr val="333333"/>
                </a:solidFill>
                <a:latin typeface="Arial"/>
                <a:cs typeface="Arial"/>
              </a:rPr>
              <a:t>Tableau de bord</a:t>
            </a:r>
          </a:p>
          <a:p>
            <a:pPr algn="ctr" rtl="0">
              <a:defRPr sz="1000"/>
            </a:pPr>
            <a:r>
              <a:rPr lang="fr-FR" sz="1600" b="1" i="0" u="none" strike="noStrike" baseline="0">
                <a:solidFill>
                  <a:srgbClr val="333333"/>
                </a:solidFill>
                <a:latin typeface="Arial"/>
                <a:cs typeface="Arial"/>
              </a:rPr>
              <a:t>Etoile</a:t>
            </a:r>
          </a:p>
          <a:p>
            <a:pPr algn="ctr" rtl="0">
              <a:defRPr sz="1000"/>
            </a:pPr>
            <a:r>
              <a:rPr lang="fr-FR" sz="1600" b="1" i="0" baseline="0">
                <a:latin typeface="+mn-lt"/>
                <a:ea typeface="+mn-ea"/>
                <a:cs typeface="+mn-cs"/>
              </a:rPr>
              <a:t>Février 2012</a:t>
            </a:r>
            <a:endParaRPr lang="fr-FR" sz="1600" b="1" i="0" u="none" strike="noStrike" baseline="0">
              <a:solidFill>
                <a:srgbClr val="333333"/>
              </a:solidFill>
              <a:latin typeface="Arial"/>
              <a:cs typeface="Arial"/>
            </a:endParaRPr>
          </a:p>
        </xdr:txBody>
      </xdr:sp>
    </xdr:grpSp>
    <xdr:clientData/>
  </xdr:twoCellAnchor>
  <xdr:twoCellAnchor editAs="oneCell">
    <xdr:from>
      <xdr:col>1</xdr:col>
      <xdr:colOff>266700</xdr:colOff>
      <xdr:row>2</xdr:row>
      <xdr:rowOff>85725</xdr:rowOff>
    </xdr:from>
    <xdr:to>
      <xdr:col>4</xdr:col>
      <xdr:colOff>185208</xdr:colOff>
      <xdr:row>8</xdr:row>
      <xdr:rowOff>38100</xdr:rowOff>
    </xdr:to>
    <xdr:pic>
      <xdr:nvPicPr>
        <xdr:cNvPr id="437312" name="Image 21" descr="LOGOCALCGR_FT_coul_petit.jpg"/>
        <xdr:cNvPicPr>
          <a:picLocks noChangeAspect="1"/>
        </xdr:cNvPicPr>
      </xdr:nvPicPr>
      <xdr:blipFill>
        <a:blip xmlns:r="http://schemas.openxmlformats.org/officeDocument/2006/relationships" r:embed="rId2" cstate="print"/>
        <a:srcRect/>
        <a:stretch>
          <a:fillRect/>
        </a:stretch>
      </xdr:blipFill>
      <xdr:spPr bwMode="auto">
        <a:xfrm>
          <a:off x="581025" y="85725"/>
          <a:ext cx="914400" cy="923925"/>
        </a:xfrm>
        <a:prstGeom prst="rect">
          <a:avLst/>
        </a:prstGeom>
        <a:noFill/>
        <a:ln w="9525">
          <a:noFill/>
          <a:miter lim="800000"/>
          <a:headEnd/>
          <a:tailEnd/>
        </a:ln>
      </xdr:spPr>
    </xdr:pic>
    <xdr:clientData/>
  </xdr:twoCellAnchor>
  <xdr:twoCellAnchor editAs="oneCell">
    <xdr:from>
      <xdr:col>20</xdr:col>
      <xdr:colOff>171450</xdr:colOff>
      <xdr:row>2</xdr:row>
      <xdr:rowOff>133350</xdr:rowOff>
    </xdr:from>
    <xdr:to>
      <xdr:col>23</xdr:col>
      <xdr:colOff>431461</xdr:colOff>
      <xdr:row>8</xdr:row>
      <xdr:rowOff>47625</xdr:rowOff>
    </xdr:to>
    <xdr:pic>
      <xdr:nvPicPr>
        <xdr:cNvPr id="437313" name="Image 22" descr="Etoile_V3.jpg"/>
        <xdr:cNvPicPr>
          <a:picLocks noChangeAspect="1"/>
        </xdr:cNvPicPr>
      </xdr:nvPicPr>
      <xdr:blipFill>
        <a:blip xmlns:r="http://schemas.openxmlformats.org/officeDocument/2006/relationships" r:embed="rId3" cstate="print"/>
        <a:srcRect/>
        <a:stretch>
          <a:fillRect/>
        </a:stretch>
      </xdr:blipFill>
      <xdr:spPr bwMode="auto">
        <a:xfrm>
          <a:off x="6457950" y="133350"/>
          <a:ext cx="1590675" cy="885825"/>
        </a:xfrm>
        <a:prstGeom prst="rect">
          <a:avLst/>
        </a:prstGeom>
        <a:noFill/>
        <a:ln w="9525">
          <a:noFill/>
          <a:miter lim="800000"/>
          <a:headEnd/>
          <a:tailEnd/>
        </a:ln>
      </xdr:spPr>
    </xdr:pic>
    <xdr:clientData/>
  </xdr:twoCellAnchor>
  <xdr:twoCellAnchor>
    <xdr:from>
      <xdr:col>1</xdr:col>
      <xdr:colOff>0</xdr:colOff>
      <xdr:row>21</xdr:row>
      <xdr:rowOff>0</xdr:rowOff>
    </xdr:from>
    <xdr:to>
      <xdr:col>10</xdr:col>
      <xdr:colOff>0</xdr:colOff>
      <xdr:row>36</xdr:row>
      <xdr:rowOff>0</xdr:rowOff>
    </xdr:to>
    <xdr:graphicFrame macro="">
      <xdr:nvGraphicFramePr>
        <xdr:cNvPr id="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2</xdr:row>
      <xdr:rowOff>0</xdr:rowOff>
    </xdr:from>
    <xdr:to>
      <xdr:col>25</xdr:col>
      <xdr:colOff>123825</xdr:colOff>
      <xdr:row>8</xdr:row>
      <xdr:rowOff>114300</xdr:rowOff>
    </xdr:to>
    <xdr:grpSp>
      <xdr:nvGrpSpPr>
        <xdr:cNvPr id="19" name="Group 7"/>
        <xdr:cNvGrpSpPr>
          <a:grpSpLocks/>
        </xdr:cNvGrpSpPr>
      </xdr:nvGrpSpPr>
      <xdr:grpSpPr bwMode="auto">
        <a:xfrm>
          <a:off x="321252" y="164523"/>
          <a:ext cx="9040091" cy="1101436"/>
          <a:chOff x="2" y="3"/>
          <a:chExt cx="660" cy="92"/>
        </a:xfrm>
      </xdr:grpSpPr>
      <xdr:sp macro="" textlink="">
        <xdr:nvSpPr>
          <xdr:cNvPr id="20" name="Rectangle 6"/>
          <xdr:cNvSpPr>
            <a:spLocks noChangeArrowheads="1"/>
          </xdr:cNvSpPr>
        </xdr:nvSpPr>
        <xdr:spPr bwMode="auto">
          <a:xfrm>
            <a:off x="2" y="3"/>
            <a:ext cx="660" cy="92"/>
          </a:xfrm>
          <a:prstGeom prst="rect">
            <a:avLst/>
          </a:prstGeom>
          <a:solidFill>
            <a:srgbClr val="FFFFFF"/>
          </a:solidFill>
          <a:ln w="9525">
            <a:solidFill>
              <a:srgbClr val="808080"/>
            </a:solidFill>
            <a:miter lim="800000"/>
            <a:headEnd/>
            <a:tailEnd/>
          </a:ln>
        </xdr:spPr>
      </xdr:sp>
      <xdr:sp macro="" textlink="">
        <xdr:nvSpPr>
          <xdr:cNvPr id="28" name="Text Box 4"/>
          <xdr:cNvSpPr txBox="1">
            <a:spLocks noChangeArrowheads="1"/>
          </xdr:cNvSpPr>
        </xdr:nvSpPr>
        <xdr:spPr bwMode="auto">
          <a:xfrm>
            <a:off x="195" y="9"/>
            <a:ext cx="305" cy="82"/>
          </a:xfrm>
          <a:prstGeom prst="rect">
            <a:avLst/>
          </a:prstGeom>
          <a:solidFill>
            <a:srgbClr val="FFFFFF"/>
          </a:solidFill>
          <a:ln w="9525">
            <a:solidFill>
              <a:srgbClr val="33CCCC"/>
            </a:solidFill>
            <a:miter lim="800000"/>
            <a:headEnd/>
            <a:tailEnd/>
          </a:ln>
        </xdr:spPr>
        <xdr:txBody>
          <a:bodyPr vertOverflow="clip" wrap="square" lIns="27432" tIns="22860" rIns="0" bIns="0" anchor="t" upright="1"/>
          <a:lstStyle/>
          <a:p>
            <a:pPr algn="ctr" rtl="0">
              <a:defRPr sz="1000"/>
            </a:pPr>
            <a:r>
              <a:rPr lang="fr-FR" sz="2000" b="1" i="0" u="none" strike="noStrike" baseline="0">
                <a:solidFill>
                  <a:srgbClr val="333333"/>
                </a:solidFill>
                <a:latin typeface="Arial"/>
                <a:cs typeface="Arial"/>
              </a:rPr>
              <a:t>Tableau de bord</a:t>
            </a:r>
          </a:p>
          <a:p>
            <a:pPr algn="ctr" rtl="0">
              <a:defRPr sz="1000"/>
            </a:pPr>
            <a:r>
              <a:rPr lang="fr-FR" sz="1600" b="1" i="0" u="none" strike="noStrike" baseline="0">
                <a:solidFill>
                  <a:srgbClr val="333333"/>
                </a:solidFill>
                <a:latin typeface="Arial"/>
                <a:cs typeface="Arial"/>
              </a:rPr>
              <a:t>Etoile</a:t>
            </a:r>
          </a:p>
          <a:p>
            <a:pPr algn="ctr" rtl="0">
              <a:defRPr sz="1000"/>
            </a:pPr>
            <a:r>
              <a:rPr lang="fr-FR" sz="1600" b="1" i="0" baseline="0">
                <a:latin typeface="+mn-lt"/>
                <a:ea typeface="+mn-ea"/>
                <a:cs typeface="+mn-cs"/>
              </a:rPr>
              <a:t>Mars 2018</a:t>
            </a:r>
          </a:p>
          <a:p>
            <a:pPr algn="ctr" rtl="0">
              <a:defRPr sz="1000"/>
            </a:pPr>
            <a:endParaRPr lang="fr-FR" sz="1600" b="1" i="0" baseline="0">
              <a:latin typeface="+mn-lt"/>
              <a:ea typeface="+mn-ea"/>
              <a:cs typeface="+mn-cs"/>
            </a:endParaRPr>
          </a:p>
          <a:p>
            <a:pPr algn="ctr" rtl="0">
              <a:defRPr sz="1000"/>
            </a:pPr>
            <a:endParaRPr lang="fr-FR" sz="1600" b="1" i="0" u="none" strike="noStrike" baseline="0">
              <a:solidFill>
                <a:srgbClr val="333333"/>
              </a:solidFill>
              <a:latin typeface="Arial"/>
              <a:cs typeface="Arial"/>
            </a:endParaRPr>
          </a:p>
        </xdr:txBody>
      </xdr:sp>
    </xdr:grpSp>
    <xdr:clientData/>
  </xdr:twoCellAnchor>
  <xdr:twoCellAnchor editAs="oneCell">
    <xdr:from>
      <xdr:col>21</xdr:col>
      <xdr:colOff>65608</xdr:colOff>
      <xdr:row>2</xdr:row>
      <xdr:rowOff>133350</xdr:rowOff>
    </xdr:from>
    <xdr:to>
      <xdr:col>24</xdr:col>
      <xdr:colOff>240953</xdr:colOff>
      <xdr:row>8</xdr:row>
      <xdr:rowOff>47625</xdr:rowOff>
    </xdr:to>
    <xdr:pic>
      <xdr:nvPicPr>
        <xdr:cNvPr id="30" name="Image 22" descr="Etoile_V3.jpg"/>
        <xdr:cNvPicPr>
          <a:picLocks noChangeAspect="1"/>
        </xdr:cNvPicPr>
      </xdr:nvPicPr>
      <xdr:blipFill>
        <a:blip xmlns:r="http://schemas.openxmlformats.org/officeDocument/2006/relationships" r:embed="rId3" cstate="print"/>
        <a:srcRect/>
        <a:stretch>
          <a:fillRect/>
        </a:stretch>
      </xdr:blipFill>
      <xdr:spPr bwMode="auto">
        <a:xfrm>
          <a:off x="7336358" y="292100"/>
          <a:ext cx="1593511" cy="866775"/>
        </a:xfrm>
        <a:prstGeom prst="rect">
          <a:avLst/>
        </a:prstGeom>
        <a:noFill/>
        <a:ln w="9525">
          <a:noFill/>
          <a:miter lim="800000"/>
          <a:headEnd/>
          <a:tailEnd/>
        </a:ln>
      </xdr:spPr>
    </xdr:pic>
    <xdr:clientData/>
  </xdr:twoCellAnchor>
  <xdr:twoCellAnchor editAs="oneCell">
    <xdr:from>
      <xdr:col>1</xdr:col>
      <xdr:colOff>181840</xdr:colOff>
      <xdr:row>2</xdr:row>
      <xdr:rowOff>112567</xdr:rowOff>
    </xdr:from>
    <xdr:to>
      <xdr:col>4</xdr:col>
      <xdr:colOff>68310</xdr:colOff>
      <xdr:row>8</xdr:row>
      <xdr:rowOff>0</xdr:rowOff>
    </xdr:to>
    <xdr:pic>
      <xdr:nvPicPr>
        <xdr:cNvPr id="31" name="Image 30" descr="logo_alfacentre_v2.png"/>
        <xdr:cNvPicPr>
          <a:picLocks noChangeAspect="1"/>
        </xdr:cNvPicPr>
      </xdr:nvPicPr>
      <xdr:blipFill>
        <a:blip xmlns:r="http://schemas.openxmlformats.org/officeDocument/2006/relationships" r:embed="rId5" cstate="print"/>
        <a:stretch>
          <a:fillRect/>
        </a:stretch>
      </xdr:blipFill>
      <xdr:spPr>
        <a:xfrm>
          <a:off x="493567" y="277090"/>
          <a:ext cx="874569" cy="874569"/>
        </a:xfrm>
        <a:prstGeom prst="rect">
          <a:avLst/>
        </a:prstGeom>
      </xdr:spPr>
    </xdr:pic>
    <xdr:clientData/>
  </xdr:twoCellAnchor>
  <xdr:twoCellAnchor editAs="oneCell">
    <xdr:from>
      <xdr:col>34</xdr:col>
      <xdr:colOff>72295</xdr:colOff>
      <xdr:row>23</xdr:row>
      <xdr:rowOff>40715</xdr:rowOff>
    </xdr:from>
    <xdr:to>
      <xdr:col>34</xdr:col>
      <xdr:colOff>196120</xdr:colOff>
      <xdr:row>24</xdr:row>
      <xdr:rowOff>17</xdr:rowOff>
    </xdr:to>
    <xdr:pic>
      <xdr:nvPicPr>
        <xdr:cNvPr id="34"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12125750" y="3642897"/>
          <a:ext cx="123825" cy="123825"/>
        </a:xfrm>
        <a:prstGeom prst="rect">
          <a:avLst/>
        </a:prstGeom>
        <a:noFill/>
        <a:ln w="9525">
          <a:noFill/>
          <a:miter lim="800000"/>
          <a:headEnd/>
          <a:tailEnd/>
        </a:ln>
      </xdr:spPr>
    </xdr:pic>
    <xdr:clientData/>
  </xdr:twoCellAnchor>
  <xdr:twoCellAnchor editAs="oneCell">
    <xdr:from>
      <xdr:col>24</xdr:col>
      <xdr:colOff>246405</xdr:colOff>
      <xdr:row>15</xdr:row>
      <xdr:rowOff>10135</xdr:rowOff>
    </xdr:from>
    <xdr:to>
      <xdr:col>24</xdr:col>
      <xdr:colOff>367178</xdr:colOff>
      <xdr:row>15</xdr:row>
      <xdr:rowOff>144424</xdr:rowOff>
    </xdr:to>
    <xdr:pic>
      <xdr:nvPicPr>
        <xdr:cNvPr id="29"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8905496" y="2304794"/>
          <a:ext cx="120773" cy="134289"/>
        </a:xfrm>
        <a:prstGeom prst="rect">
          <a:avLst/>
        </a:prstGeom>
        <a:noFill/>
        <a:ln w="9525">
          <a:noFill/>
          <a:miter lim="800000"/>
          <a:headEnd/>
          <a:tailEnd/>
        </a:ln>
      </xdr:spPr>
    </xdr:pic>
    <xdr:clientData/>
  </xdr:twoCellAnchor>
  <xdr:twoCellAnchor editAs="oneCell">
    <xdr:from>
      <xdr:col>24</xdr:col>
      <xdr:colOff>233837</xdr:colOff>
      <xdr:row>13</xdr:row>
      <xdr:rowOff>15996</xdr:rowOff>
    </xdr:from>
    <xdr:to>
      <xdr:col>24</xdr:col>
      <xdr:colOff>351889</xdr:colOff>
      <xdr:row>13</xdr:row>
      <xdr:rowOff>145594</xdr:rowOff>
    </xdr:to>
    <xdr:pic>
      <xdr:nvPicPr>
        <xdr:cNvPr id="32"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8892928" y="1981610"/>
          <a:ext cx="118052" cy="129598"/>
        </a:xfrm>
        <a:prstGeom prst="rect">
          <a:avLst/>
        </a:prstGeom>
        <a:noFill/>
        <a:ln w="9525">
          <a:noFill/>
          <a:miter lim="800000"/>
          <a:headEnd/>
          <a:tailEnd/>
        </a:ln>
      </xdr:spPr>
    </xdr:pic>
    <xdr:clientData/>
  </xdr:twoCellAnchor>
  <xdr:twoCellAnchor editAs="oneCell">
    <xdr:from>
      <xdr:col>24</xdr:col>
      <xdr:colOff>223132</xdr:colOff>
      <xdr:row>12</xdr:row>
      <xdr:rowOff>29202</xdr:rowOff>
    </xdr:from>
    <xdr:to>
      <xdr:col>24</xdr:col>
      <xdr:colOff>346957</xdr:colOff>
      <xdr:row>12</xdr:row>
      <xdr:rowOff>157718</xdr:rowOff>
    </xdr:to>
    <xdr:pic>
      <xdr:nvPicPr>
        <xdr:cNvPr id="33"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8882223" y="1830293"/>
          <a:ext cx="123825" cy="128516"/>
        </a:xfrm>
        <a:prstGeom prst="rect">
          <a:avLst/>
        </a:prstGeom>
        <a:noFill/>
        <a:ln w="9525">
          <a:noFill/>
          <a:miter lim="800000"/>
          <a:headEnd/>
          <a:tailEnd/>
        </a:ln>
      </xdr:spPr>
    </xdr:pic>
    <xdr:clientData/>
  </xdr:twoCellAnchor>
  <xdr:twoCellAnchor editAs="oneCell">
    <xdr:from>
      <xdr:col>24</xdr:col>
      <xdr:colOff>239981</xdr:colOff>
      <xdr:row>14</xdr:row>
      <xdr:rowOff>5556</xdr:rowOff>
    </xdr:from>
    <xdr:to>
      <xdr:col>24</xdr:col>
      <xdr:colOff>363806</xdr:colOff>
      <xdr:row>14</xdr:row>
      <xdr:rowOff>136513</xdr:rowOff>
    </xdr:to>
    <xdr:pic>
      <xdr:nvPicPr>
        <xdr:cNvPr id="37"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8899072" y="2135692"/>
          <a:ext cx="123825" cy="130957"/>
        </a:xfrm>
        <a:prstGeom prst="rect">
          <a:avLst/>
        </a:prstGeom>
        <a:noFill/>
        <a:ln w="9525">
          <a:noFill/>
          <a:miter lim="800000"/>
          <a:headEnd/>
          <a:tailEnd/>
        </a:ln>
      </xdr:spPr>
    </xdr:pic>
    <xdr:clientData/>
  </xdr:twoCellAnchor>
  <xdr:twoCellAnchor editAs="oneCell">
    <xdr:from>
      <xdr:col>35</xdr:col>
      <xdr:colOff>415630</xdr:colOff>
      <xdr:row>15</xdr:row>
      <xdr:rowOff>133732</xdr:rowOff>
    </xdr:from>
    <xdr:to>
      <xdr:col>35</xdr:col>
      <xdr:colOff>539455</xdr:colOff>
      <xdr:row>16</xdr:row>
      <xdr:rowOff>93034</xdr:rowOff>
    </xdr:to>
    <xdr:pic>
      <xdr:nvPicPr>
        <xdr:cNvPr id="35"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12780812" y="2428391"/>
          <a:ext cx="123825" cy="123825"/>
        </a:xfrm>
        <a:prstGeom prst="rect">
          <a:avLst/>
        </a:prstGeom>
        <a:noFill/>
        <a:ln w="9525">
          <a:noFill/>
          <a:miter lim="800000"/>
          <a:headEnd/>
          <a:tailEnd/>
        </a:ln>
      </xdr:spPr>
    </xdr:pic>
    <xdr:clientData/>
  </xdr:twoCellAnchor>
  <xdr:twoCellAnchor editAs="oneCell">
    <xdr:from>
      <xdr:col>29</xdr:col>
      <xdr:colOff>5317</xdr:colOff>
      <xdr:row>20</xdr:row>
      <xdr:rowOff>69969</xdr:rowOff>
    </xdr:from>
    <xdr:to>
      <xdr:col>29</xdr:col>
      <xdr:colOff>129142</xdr:colOff>
      <xdr:row>21</xdr:row>
      <xdr:rowOff>103584</xdr:rowOff>
    </xdr:to>
    <xdr:pic>
      <xdr:nvPicPr>
        <xdr:cNvPr id="39"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10306971" y="3176584"/>
          <a:ext cx="123825" cy="128865"/>
        </a:xfrm>
        <a:prstGeom prst="rect">
          <a:avLst/>
        </a:prstGeom>
        <a:noFill/>
        <a:ln w="9525">
          <a:noFill/>
          <a:miter lim="800000"/>
          <a:headEnd/>
          <a:tailEnd/>
        </a:ln>
      </xdr:spPr>
    </xdr:pic>
    <xdr:clientData/>
  </xdr:twoCellAnchor>
  <xdr:twoCellAnchor editAs="oneCell">
    <xdr:from>
      <xdr:col>32</xdr:col>
      <xdr:colOff>19779</xdr:colOff>
      <xdr:row>6</xdr:row>
      <xdr:rowOff>142587</xdr:rowOff>
    </xdr:from>
    <xdr:to>
      <xdr:col>32</xdr:col>
      <xdr:colOff>146202</xdr:colOff>
      <xdr:row>7</xdr:row>
      <xdr:rowOff>100529</xdr:rowOff>
    </xdr:to>
    <xdr:pic>
      <xdr:nvPicPr>
        <xdr:cNvPr id="26"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11483797" y="959016"/>
          <a:ext cx="126423" cy="121227"/>
        </a:xfrm>
        <a:prstGeom prst="rect">
          <a:avLst/>
        </a:prstGeom>
        <a:noFill/>
        <a:ln w="9525">
          <a:noFill/>
          <a:miter lim="800000"/>
          <a:headEnd/>
          <a:tailEnd/>
        </a:ln>
      </xdr:spPr>
    </xdr:pic>
    <xdr:clientData/>
  </xdr:twoCellAnchor>
  <xdr:twoCellAnchor editAs="oneCell">
    <xdr:from>
      <xdr:col>24</xdr:col>
      <xdr:colOff>215880</xdr:colOff>
      <xdr:row>25</xdr:row>
      <xdr:rowOff>27229</xdr:rowOff>
    </xdr:from>
    <xdr:to>
      <xdr:col>24</xdr:col>
      <xdr:colOff>337611</xdr:colOff>
      <xdr:row>25</xdr:row>
      <xdr:rowOff>146613</xdr:rowOff>
    </xdr:to>
    <xdr:pic>
      <xdr:nvPicPr>
        <xdr:cNvPr id="25"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8874971" y="3958456"/>
          <a:ext cx="121731" cy="119384"/>
        </a:xfrm>
        <a:prstGeom prst="rect">
          <a:avLst/>
        </a:prstGeom>
        <a:noFill/>
        <a:ln w="9525">
          <a:noFill/>
          <a:miter lim="800000"/>
          <a:headEnd/>
          <a:tailEnd/>
        </a:ln>
      </xdr:spPr>
    </xdr:pic>
    <xdr:clientData/>
  </xdr:twoCellAnchor>
  <xdr:twoCellAnchor editAs="oneCell">
    <xdr:from>
      <xdr:col>24</xdr:col>
      <xdr:colOff>219738</xdr:colOff>
      <xdr:row>23</xdr:row>
      <xdr:rowOff>29369</xdr:rowOff>
    </xdr:from>
    <xdr:to>
      <xdr:col>24</xdr:col>
      <xdr:colOff>343563</xdr:colOff>
      <xdr:row>23</xdr:row>
      <xdr:rowOff>153194</xdr:rowOff>
    </xdr:to>
    <xdr:pic>
      <xdr:nvPicPr>
        <xdr:cNvPr id="36"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8878829" y="3631551"/>
          <a:ext cx="123825" cy="123825"/>
        </a:xfrm>
        <a:prstGeom prst="rect">
          <a:avLst/>
        </a:prstGeom>
        <a:noFill/>
        <a:ln w="9525">
          <a:noFill/>
          <a:miter lim="800000"/>
          <a:headEnd/>
          <a:tailEnd/>
        </a:ln>
      </xdr:spPr>
    </xdr:pic>
    <xdr:clientData/>
  </xdr:twoCellAnchor>
  <xdr:twoCellAnchor editAs="oneCell">
    <xdr:from>
      <xdr:col>24</xdr:col>
      <xdr:colOff>209691</xdr:colOff>
      <xdr:row>24</xdr:row>
      <xdr:rowOff>26715</xdr:rowOff>
    </xdr:from>
    <xdr:to>
      <xdr:col>24</xdr:col>
      <xdr:colOff>332651</xdr:colOff>
      <xdr:row>24</xdr:row>
      <xdr:rowOff>147943</xdr:rowOff>
    </xdr:to>
    <xdr:pic>
      <xdr:nvPicPr>
        <xdr:cNvPr id="24"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8868782" y="3793420"/>
          <a:ext cx="122960" cy="121228"/>
        </a:xfrm>
        <a:prstGeom prst="rect">
          <a:avLst/>
        </a:prstGeom>
        <a:noFill/>
        <a:ln w="9525">
          <a:noFill/>
          <a:miter lim="800000"/>
          <a:headEnd/>
          <a:tailEnd/>
        </a:ln>
      </xdr:spPr>
    </xdr:pic>
    <xdr:clientData/>
  </xdr:twoCellAnchor>
  <xdr:twoCellAnchor editAs="oneCell">
    <xdr:from>
      <xdr:col>24</xdr:col>
      <xdr:colOff>217488</xdr:colOff>
      <xdr:row>22</xdr:row>
      <xdr:rowOff>22436</xdr:rowOff>
    </xdr:from>
    <xdr:to>
      <xdr:col>24</xdr:col>
      <xdr:colOff>347086</xdr:colOff>
      <xdr:row>22</xdr:row>
      <xdr:rowOff>140488</xdr:rowOff>
    </xdr:to>
    <xdr:pic>
      <xdr:nvPicPr>
        <xdr:cNvPr id="27"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8876579" y="3460095"/>
          <a:ext cx="129598" cy="118052"/>
        </a:xfrm>
        <a:prstGeom prst="rect">
          <a:avLst/>
        </a:prstGeom>
        <a:noFill/>
        <a:ln w="9525">
          <a:noFill/>
          <a:miter lim="800000"/>
          <a:headEnd/>
          <a:tailEnd/>
        </a:ln>
      </xdr:spPr>
    </xdr:pic>
    <xdr:clientData/>
  </xdr:twoCellAnchor>
  <xdr:twoCellAnchor editAs="oneCell">
    <xdr:from>
      <xdr:col>33</xdr:col>
      <xdr:colOff>90144</xdr:colOff>
      <xdr:row>7</xdr:row>
      <xdr:rowOff>61345</xdr:rowOff>
    </xdr:from>
    <xdr:to>
      <xdr:col>33</xdr:col>
      <xdr:colOff>216567</xdr:colOff>
      <xdr:row>8</xdr:row>
      <xdr:rowOff>26420</xdr:rowOff>
    </xdr:to>
    <xdr:pic>
      <xdr:nvPicPr>
        <xdr:cNvPr id="38"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12006977" y="1013845"/>
          <a:ext cx="126423" cy="123825"/>
        </a:xfrm>
        <a:prstGeom prst="rect">
          <a:avLst/>
        </a:prstGeom>
        <a:noFill/>
        <a:ln w="9525">
          <a:noFill/>
          <a:miter lim="800000"/>
          <a:headEnd/>
          <a:tailEnd/>
        </a:ln>
      </xdr:spPr>
    </xdr:pic>
    <xdr:clientData/>
  </xdr:twoCellAnchor>
  <xdr:twoCellAnchor editAs="oneCell">
    <xdr:from>
      <xdr:col>24</xdr:col>
      <xdr:colOff>242025</xdr:colOff>
      <xdr:row>18</xdr:row>
      <xdr:rowOff>23417</xdr:rowOff>
    </xdr:from>
    <xdr:to>
      <xdr:col>24</xdr:col>
      <xdr:colOff>366346</xdr:colOff>
      <xdr:row>18</xdr:row>
      <xdr:rowOff>143284</xdr:rowOff>
    </xdr:to>
    <xdr:pic>
      <xdr:nvPicPr>
        <xdr:cNvPr id="40"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8953737" y="2763686"/>
          <a:ext cx="124321" cy="119867"/>
        </a:xfrm>
        <a:prstGeom prst="rect">
          <a:avLst/>
        </a:prstGeom>
        <a:noFill/>
        <a:ln w="9525">
          <a:noFill/>
          <a:miter lim="800000"/>
          <a:headEnd/>
          <a:tailEnd/>
        </a:ln>
      </xdr:spPr>
    </xdr:pic>
    <xdr:clientData/>
  </xdr:twoCellAnchor>
  <xdr:twoCellAnchor editAs="oneCell">
    <xdr:from>
      <xdr:col>35</xdr:col>
      <xdr:colOff>21496</xdr:colOff>
      <xdr:row>14</xdr:row>
      <xdr:rowOff>37350</xdr:rowOff>
    </xdr:from>
    <xdr:to>
      <xdr:col>35</xdr:col>
      <xdr:colOff>145321</xdr:colOff>
      <xdr:row>15</xdr:row>
      <xdr:rowOff>2424</xdr:rowOff>
    </xdr:to>
    <xdr:pic>
      <xdr:nvPicPr>
        <xdr:cNvPr id="41"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12442096" y="2142375"/>
          <a:ext cx="123825" cy="123824"/>
        </a:xfrm>
        <a:prstGeom prst="rect">
          <a:avLst/>
        </a:prstGeom>
        <a:noFill/>
        <a:ln w="9525">
          <a:noFill/>
          <a:miter lim="800000"/>
          <a:headEnd/>
          <a:tailEnd/>
        </a:ln>
      </xdr:spPr>
    </xdr:pic>
    <xdr:clientData/>
  </xdr:twoCellAnchor>
  <xdr:twoCellAnchor editAs="oneCell">
    <xdr:from>
      <xdr:col>29</xdr:col>
      <xdr:colOff>523839</xdr:colOff>
      <xdr:row>4</xdr:row>
      <xdr:rowOff>6521</xdr:rowOff>
    </xdr:from>
    <xdr:to>
      <xdr:col>30</xdr:col>
      <xdr:colOff>82968</xdr:colOff>
      <xdr:row>4</xdr:row>
      <xdr:rowOff>138765</xdr:rowOff>
    </xdr:to>
    <xdr:pic>
      <xdr:nvPicPr>
        <xdr:cNvPr id="42"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10797232" y="496378"/>
          <a:ext cx="123825" cy="132244"/>
        </a:xfrm>
        <a:prstGeom prst="rect">
          <a:avLst/>
        </a:prstGeom>
        <a:noFill/>
        <a:ln w="9525">
          <a:noFill/>
          <a:miter lim="800000"/>
          <a:headEnd/>
          <a:tailEnd/>
        </a:ln>
      </xdr:spPr>
    </xdr:pic>
    <xdr:clientData/>
  </xdr:twoCellAnchor>
  <xdr:twoCellAnchor editAs="oneCell">
    <xdr:from>
      <xdr:col>24</xdr:col>
      <xdr:colOff>233704</xdr:colOff>
      <xdr:row>17</xdr:row>
      <xdr:rowOff>21894</xdr:rowOff>
    </xdr:from>
    <xdr:to>
      <xdr:col>24</xdr:col>
      <xdr:colOff>357529</xdr:colOff>
      <xdr:row>17</xdr:row>
      <xdr:rowOff>151492</xdr:rowOff>
    </xdr:to>
    <xdr:pic>
      <xdr:nvPicPr>
        <xdr:cNvPr id="43"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8945416" y="2600971"/>
          <a:ext cx="123825" cy="129598"/>
        </a:xfrm>
        <a:prstGeom prst="rect">
          <a:avLst/>
        </a:prstGeom>
        <a:noFill/>
        <a:ln w="9525">
          <a:noFill/>
          <a:miter lim="800000"/>
          <a:headEnd/>
          <a:tailEnd/>
        </a:ln>
      </xdr:spPr>
    </xdr:pic>
    <xdr:clientData/>
  </xdr:twoCellAnchor>
  <xdr:twoCellAnchor editAs="oneCell">
    <xdr:from>
      <xdr:col>31</xdr:col>
      <xdr:colOff>205604</xdr:colOff>
      <xdr:row>22</xdr:row>
      <xdr:rowOff>98066</xdr:rowOff>
    </xdr:from>
    <xdr:to>
      <xdr:col>32</xdr:col>
      <xdr:colOff>15104</xdr:colOff>
      <xdr:row>23</xdr:row>
      <xdr:rowOff>65739</xdr:rowOff>
    </xdr:to>
    <xdr:pic>
      <xdr:nvPicPr>
        <xdr:cNvPr id="44"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11368904" y="3498491"/>
          <a:ext cx="123825" cy="129598"/>
        </a:xfrm>
        <a:prstGeom prst="rect">
          <a:avLst/>
        </a:prstGeom>
        <a:noFill/>
        <a:ln w="9525">
          <a:noFill/>
          <a:miter lim="800000"/>
          <a:headEnd/>
          <a:tailEnd/>
        </a:ln>
      </xdr:spPr>
    </xdr:pic>
    <xdr:clientData/>
  </xdr:twoCellAnchor>
  <xdr:twoCellAnchor editAs="oneCell">
    <xdr:from>
      <xdr:col>32</xdr:col>
      <xdr:colOff>48601</xdr:colOff>
      <xdr:row>9</xdr:row>
      <xdr:rowOff>71031</xdr:rowOff>
    </xdr:from>
    <xdr:to>
      <xdr:col>32</xdr:col>
      <xdr:colOff>172426</xdr:colOff>
      <xdr:row>9</xdr:row>
      <xdr:rowOff>192932</xdr:rowOff>
    </xdr:to>
    <xdr:pic>
      <xdr:nvPicPr>
        <xdr:cNvPr id="45"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11526226" y="1366431"/>
          <a:ext cx="123825" cy="121901"/>
        </a:xfrm>
        <a:prstGeom prst="rect">
          <a:avLst/>
        </a:prstGeom>
        <a:noFill/>
        <a:ln w="9525">
          <a:noFill/>
          <a:miter lim="800000"/>
          <a:headEnd/>
          <a:tailEnd/>
        </a:ln>
      </xdr:spPr>
    </xdr:pic>
    <xdr:clientData/>
  </xdr:twoCellAnchor>
  <xdr:twoCellAnchor editAs="oneCell">
    <xdr:from>
      <xdr:col>24</xdr:col>
      <xdr:colOff>238137</xdr:colOff>
      <xdr:row>16</xdr:row>
      <xdr:rowOff>11274</xdr:rowOff>
    </xdr:from>
    <xdr:to>
      <xdr:col>24</xdr:col>
      <xdr:colOff>356189</xdr:colOff>
      <xdr:row>16</xdr:row>
      <xdr:rowOff>140872</xdr:rowOff>
    </xdr:to>
    <xdr:pic>
      <xdr:nvPicPr>
        <xdr:cNvPr id="46"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8897228" y="2470456"/>
          <a:ext cx="118052" cy="129598"/>
        </a:xfrm>
        <a:prstGeom prst="rect">
          <a:avLst/>
        </a:prstGeom>
        <a:noFill/>
        <a:ln w="9525">
          <a:noFill/>
          <a:miter lim="800000"/>
          <a:headEnd/>
          <a:tailEnd/>
        </a:ln>
      </xdr:spPr>
    </xdr:pic>
    <xdr:clientData/>
  </xdr:twoCellAnchor>
  <xdr:twoCellAnchor editAs="oneCell">
    <xdr:from>
      <xdr:col>31</xdr:col>
      <xdr:colOff>195164</xdr:colOff>
      <xdr:row>3</xdr:row>
      <xdr:rowOff>128102</xdr:rowOff>
    </xdr:from>
    <xdr:to>
      <xdr:col>32</xdr:col>
      <xdr:colOff>4087</xdr:colOff>
      <xdr:row>4</xdr:row>
      <xdr:rowOff>93177</xdr:rowOff>
    </xdr:to>
    <xdr:pic>
      <xdr:nvPicPr>
        <xdr:cNvPr id="47"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11476997" y="445602"/>
          <a:ext cx="126423" cy="123825"/>
        </a:xfrm>
        <a:prstGeom prst="rect">
          <a:avLst/>
        </a:prstGeom>
        <a:noFill/>
        <a:ln w="9525">
          <a:noFill/>
          <a:miter lim="800000"/>
          <a:headEnd/>
          <a:tailEnd/>
        </a:ln>
      </xdr:spPr>
    </xdr:pic>
    <xdr:clientData/>
  </xdr:twoCellAnchor>
  <xdr:twoCellAnchor editAs="oneCell">
    <xdr:from>
      <xdr:col>32</xdr:col>
      <xdr:colOff>283901</xdr:colOff>
      <xdr:row>5</xdr:row>
      <xdr:rowOff>36922</xdr:rowOff>
    </xdr:from>
    <xdr:to>
      <xdr:col>33</xdr:col>
      <xdr:colOff>92824</xdr:colOff>
      <xdr:row>6</xdr:row>
      <xdr:rowOff>1997</xdr:rowOff>
    </xdr:to>
    <xdr:pic>
      <xdr:nvPicPr>
        <xdr:cNvPr id="48"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11883234" y="671922"/>
          <a:ext cx="126423" cy="123825"/>
        </a:xfrm>
        <a:prstGeom prst="rect">
          <a:avLst/>
        </a:prstGeom>
        <a:noFill/>
        <a:ln w="9525">
          <a:noFill/>
          <a:miter lim="800000"/>
          <a:headEnd/>
          <a:tailEnd/>
        </a:ln>
      </xdr:spPr>
    </xdr:pic>
    <xdr:clientData/>
  </xdr:twoCellAnchor>
  <xdr:twoCellAnchor editAs="oneCell">
    <xdr:from>
      <xdr:col>32</xdr:col>
      <xdr:colOff>170742</xdr:colOff>
      <xdr:row>4</xdr:row>
      <xdr:rowOff>26340</xdr:rowOff>
    </xdr:from>
    <xdr:to>
      <xdr:col>32</xdr:col>
      <xdr:colOff>297165</xdr:colOff>
      <xdr:row>4</xdr:row>
      <xdr:rowOff>150165</xdr:rowOff>
    </xdr:to>
    <xdr:pic>
      <xdr:nvPicPr>
        <xdr:cNvPr id="49" name="Picture 52" descr="Sans titre-1"/>
        <xdr:cNvPicPr>
          <a:picLocks noChangeAspect="1" noChangeArrowheads="1"/>
        </xdr:cNvPicPr>
      </xdr:nvPicPr>
      <xdr:blipFill>
        <a:blip xmlns:r="http://schemas.openxmlformats.org/officeDocument/2006/relationships" r:embed="rId6" cstate="print"/>
        <a:srcRect/>
        <a:stretch>
          <a:fillRect/>
        </a:stretch>
      </xdr:blipFill>
      <xdr:spPr bwMode="auto">
        <a:xfrm>
          <a:off x="11770075" y="502590"/>
          <a:ext cx="126423" cy="123825"/>
        </a:xfrm>
        <a:prstGeom prst="rect">
          <a:avLst/>
        </a:prstGeom>
        <a:noFill/>
        <a:ln w="9525">
          <a:noFill/>
          <a:miter lim="800000"/>
          <a:headEnd/>
          <a:tailEnd/>
        </a:ln>
      </xdr:spPr>
    </xdr:pic>
    <xdr:clientData/>
  </xdr:twoCellAnchor>
  <xdr:twoCellAnchor editAs="oneCell">
    <xdr:from>
      <xdr:col>29</xdr:col>
      <xdr:colOff>488894</xdr:colOff>
      <xdr:row>19</xdr:row>
      <xdr:rowOff>131248</xdr:rowOff>
    </xdr:from>
    <xdr:to>
      <xdr:col>30</xdr:col>
      <xdr:colOff>49878</xdr:colOff>
      <xdr:row>20</xdr:row>
      <xdr:rowOff>60954</xdr:rowOff>
    </xdr:to>
    <xdr:pic>
      <xdr:nvPicPr>
        <xdr:cNvPr id="50"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10784553" y="3092657"/>
          <a:ext cx="123825" cy="128865"/>
        </a:xfrm>
        <a:prstGeom prst="rect">
          <a:avLst/>
        </a:prstGeom>
        <a:noFill/>
        <a:ln w="9525">
          <a:noFill/>
          <a:miter lim="800000"/>
          <a:headEnd/>
          <a:tailEnd/>
        </a:ln>
      </xdr:spPr>
    </xdr:pic>
    <xdr:clientData/>
  </xdr:twoCellAnchor>
  <xdr:twoCellAnchor editAs="oneCell">
    <xdr:from>
      <xdr:col>24</xdr:col>
      <xdr:colOff>204476</xdr:colOff>
      <xdr:row>26</xdr:row>
      <xdr:rowOff>27340</xdr:rowOff>
    </xdr:from>
    <xdr:to>
      <xdr:col>24</xdr:col>
      <xdr:colOff>328301</xdr:colOff>
      <xdr:row>26</xdr:row>
      <xdr:rowOff>156205</xdr:rowOff>
    </xdr:to>
    <xdr:pic>
      <xdr:nvPicPr>
        <xdr:cNvPr id="51" name="Picture 51" descr="Sans titre-2"/>
        <xdr:cNvPicPr>
          <a:picLocks noChangeAspect="1" noChangeArrowheads="1"/>
        </xdr:cNvPicPr>
      </xdr:nvPicPr>
      <xdr:blipFill>
        <a:blip xmlns:r="http://schemas.openxmlformats.org/officeDocument/2006/relationships" r:embed="rId7" cstate="print"/>
        <a:srcRect/>
        <a:stretch>
          <a:fillRect/>
        </a:stretch>
      </xdr:blipFill>
      <xdr:spPr bwMode="auto">
        <a:xfrm>
          <a:off x="8863567" y="4123090"/>
          <a:ext cx="123825" cy="1288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xdr:colOff>
      <xdr:row>26</xdr:row>
      <xdr:rowOff>119592</xdr:rowOff>
    </xdr:from>
    <xdr:to>
      <xdr:col>15</xdr:col>
      <xdr:colOff>0</xdr:colOff>
      <xdr:row>45</xdr:row>
      <xdr:rowOff>157692</xdr:rowOff>
    </xdr:to>
    <xdr:graphicFrame macro="">
      <xdr:nvGraphicFramePr>
        <xdr:cNvPr id="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emesle\AppData\Roaming\Microsoft\Excel\Tableau_de_bord_mensuel_etoile_2012_03te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mo%20comm/Site%20WEB/Stats/Tableaux%20de%20bords/elogement/2016/Tableau_de_bord_mensuel_elogement_2016_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Tendances"/>
      <sheetName val="Lexique"/>
    </sheetNames>
    <sheetDataSet>
      <sheetData sheetId="0">
        <row r="21">
          <cell r="L21" t="str">
            <v>Part des moteurs</v>
          </cell>
          <cell r="T21">
            <v>17738</v>
          </cell>
        </row>
        <row r="22">
          <cell r="L22" t="str">
            <v>Part des accès directs</v>
          </cell>
          <cell r="T22">
            <v>4839</v>
          </cell>
        </row>
        <row r="23">
          <cell r="L23" t="str">
            <v>Sites référents</v>
          </cell>
          <cell r="T23">
            <v>5854</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Tendances"/>
      <sheetName val="Commentaires"/>
      <sheetName val="Lexique"/>
    </sheetNames>
    <sheetDataSet>
      <sheetData sheetId="0">
        <row r="23">
          <cell r="T23">
            <v>201</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M69"/>
  <sheetViews>
    <sheetView showGridLines="0" tabSelected="1" topLeftCell="A9" zoomScale="110" zoomScaleNormal="110" workbookViewId="0">
      <selection activeCell="X62" sqref="X62"/>
    </sheetView>
  </sheetViews>
  <sheetFormatPr baseColWidth="10" defaultColWidth="4.7109375" defaultRowHeight="12.75" x14ac:dyDescent="0.2"/>
  <cols>
    <col min="1" max="2" width="4.7109375" customWidth="1"/>
    <col min="4" max="4" width="5.5703125" bestFit="1" customWidth="1"/>
    <col min="8" max="8" width="6.140625" bestFit="1" customWidth="1"/>
    <col min="11" max="11" width="5.5703125" bestFit="1" customWidth="1"/>
    <col min="15" max="15" width="6.7109375" bestFit="1" customWidth="1"/>
    <col min="16" max="16" width="7.5703125" bestFit="1" customWidth="1"/>
    <col min="20" max="20" width="6" bestFit="1" customWidth="1"/>
    <col min="21" max="21" width="5.5703125" customWidth="1"/>
    <col min="22" max="22" width="6.7109375" bestFit="1" customWidth="1"/>
    <col min="23" max="23" width="7.7109375" bestFit="1" customWidth="1"/>
    <col min="24" max="24" width="6.85546875" customWidth="1"/>
    <col min="25" max="25" width="9" customWidth="1"/>
    <col min="26" max="26" width="1.5703125" customWidth="1"/>
    <col min="30" max="30" width="8.42578125" bestFit="1" customWidth="1"/>
    <col min="36" max="36" width="10.140625" customWidth="1"/>
    <col min="37" max="37" width="19.140625" customWidth="1"/>
  </cols>
  <sheetData>
    <row r="1" spans="1:37" ht="26.25" hidden="1" x14ac:dyDescent="0.4">
      <c r="A1" s="54" t="s">
        <v>92</v>
      </c>
    </row>
    <row r="10" spans="1:37" ht="15.75" x14ac:dyDescent="0.25">
      <c r="B10" s="4" t="s">
        <v>0</v>
      </c>
      <c r="C10" s="5"/>
      <c r="D10" s="5"/>
      <c r="E10" s="5"/>
      <c r="F10" s="5"/>
      <c r="G10" s="5"/>
      <c r="H10" s="5"/>
      <c r="I10" s="5"/>
      <c r="J10" s="5"/>
      <c r="K10" s="5"/>
      <c r="L10" s="5"/>
      <c r="M10" s="5"/>
      <c r="N10" s="5"/>
      <c r="O10" s="5"/>
      <c r="P10" s="5"/>
      <c r="Q10" s="5"/>
      <c r="R10" s="5"/>
      <c r="S10" s="5"/>
      <c r="T10" s="5"/>
      <c r="U10" s="5"/>
      <c r="V10" s="5"/>
      <c r="W10" s="5"/>
      <c r="X10" s="5"/>
      <c r="Y10" s="5"/>
    </row>
    <row r="11" spans="1:37" ht="7.5" customHeight="1" x14ac:dyDescent="0.25">
      <c r="B11" s="2"/>
      <c r="C11" s="2"/>
      <c r="D11" s="2"/>
      <c r="E11" s="3"/>
      <c r="F11" s="1"/>
      <c r="G11" s="1"/>
      <c r="H11" s="1"/>
      <c r="I11" s="1"/>
      <c r="J11" s="1"/>
      <c r="K11" s="1"/>
      <c r="L11" s="1"/>
      <c r="M11" s="1"/>
      <c r="N11" s="1"/>
      <c r="O11" s="1"/>
      <c r="P11" s="1"/>
      <c r="Q11" s="1"/>
      <c r="R11" s="1"/>
      <c r="S11" s="1"/>
      <c r="T11" s="1"/>
      <c r="U11" s="1"/>
      <c r="V11" s="1"/>
      <c r="W11" s="1"/>
      <c r="X11" s="1"/>
      <c r="Y11" s="1"/>
    </row>
    <row r="12" spans="1:37" ht="15" customHeight="1" x14ac:dyDescent="0.25">
      <c r="B12" s="107" t="s">
        <v>12</v>
      </c>
      <c r="C12" s="167"/>
      <c r="D12" s="167"/>
      <c r="E12" s="167"/>
      <c r="F12" s="167"/>
      <c r="G12" s="167"/>
      <c r="H12" s="167"/>
      <c r="I12" s="167"/>
      <c r="J12" s="167"/>
      <c r="K12" s="167"/>
      <c r="L12" s="167"/>
      <c r="M12" s="167"/>
      <c r="N12" s="167"/>
      <c r="O12" s="167"/>
      <c r="P12" s="167"/>
      <c r="Q12" s="167"/>
      <c r="R12" s="167"/>
      <c r="S12" s="167"/>
      <c r="T12" s="167"/>
      <c r="U12" s="167"/>
      <c r="V12" s="167"/>
      <c r="W12" s="167"/>
      <c r="X12" s="167"/>
      <c r="Y12" s="168"/>
      <c r="AD12" s="80">
        <f>T13/AC13-1</f>
        <v>-8.0607777491630284E-3</v>
      </c>
      <c r="AE12" s="80"/>
      <c r="AF12" s="80"/>
      <c r="AG12" s="80"/>
    </row>
    <row r="13" spans="1:37" x14ac:dyDescent="0.2">
      <c r="B13" s="109" t="s">
        <v>1</v>
      </c>
      <c r="C13" s="109"/>
      <c r="D13" s="109"/>
      <c r="E13" s="109"/>
      <c r="F13" s="109"/>
      <c r="G13" s="109"/>
      <c r="H13" s="109"/>
      <c r="I13" s="109"/>
      <c r="J13" s="109"/>
      <c r="K13" s="109"/>
      <c r="L13" s="109"/>
      <c r="M13" s="109"/>
      <c r="N13" s="109"/>
      <c r="O13" s="109"/>
      <c r="P13" s="109"/>
      <c r="Q13" s="109"/>
      <c r="R13" s="109"/>
      <c r="S13" s="109"/>
      <c r="T13" s="116">
        <v>38517</v>
      </c>
      <c r="U13" s="117"/>
      <c r="V13" s="117"/>
      <c r="W13" s="117"/>
      <c r="X13" s="117"/>
      <c r="Y13" s="25"/>
      <c r="AC13" s="116">
        <v>38830</v>
      </c>
      <c r="AD13" s="117"/>
      <c r="AE13" s="117"/>
      <c r="AF13" s="117"/>
      <c r="AG13" s="117"/>
      <c r="AJ13" s="42">
        <f>T13-AC13</f>
        <v>-313</v>
      </c>
      <c r="AK13" s="80">
        <f>T13/AC13-1</f>
        <v>-8.0607777491630284E-3</v>
      </c>
    </row>
    <row r="14" spans="1:37" x14ac:dyDescent="0.2">
      <c r="B14" s="109" t="s">
        <v>18</v>
      </c>
      <c r="C14" s="109"/>
      <c r="D14" s="109"/>
      <c r="E14" s="109"/>
      <c r="F14" s="109"/>
      <c r="G14" s="109"/>
      <c r="H14" s="109"/>
      <c r="I14" s="109"/>
      <c r="J14" s="109"/>
      <c r="K14" s="109"/>
      <c r="L14" s="109"/>
      <c r="M14" s="109"/>
      <c r="N14" s="109"/>
      <c r="O14" s="109"/>
      <c r="P14" s="109"/>
      <c r="Q14" s="109"/>
      <c r="R14" s="109"/>
      <c r="S14" s="109"/>
      <c r="T14" s="116">
        <v>27793</v>
      </c>
      <c r="U14" s="117"/>
      <c r="V14" s="117"/>
      <c r="W14" s="117"/>
      <c r="X14" s="117"/>
      <c r="Y14" s="25"/>
      <c r="AC14" s="116">
        <v>28435</v>
      </c>
      <c r="AD14" s="117"/>
      <c r="AE14" s="117"/>
      <c r="AF14" s="117"/>
      <c r="AG14" s="117"/>
    </row>
    <row r="15" spans="1:37" x14ac:dyDescent="0.2">
      <c r="B15" s="112" t="s">
        <v>13</v>
      </c>
      <c r="C15" s="112"/>
      <c r="D15" s="112"/>
      <c r="E15" s="112"/>
      <c r="F15" s="112"/>
      <c r="G15" s="112"/>
      <c r="H15" s="112"/>
      <c r="I15" s="112"/>
      <c r="J15" s="112"/>
      <c r="K15" s="112"/>
      <c r="L15" s="112"/>
      <c r="M15" s="112"/>
      <c r="N15" s="112"/>
      <c r="O15" s="112"/>
      <c r="P15" s="112"/>
      <c r="Q15" s="112"/>
      <c r="R15" s="112"/>
      <c r="S15" s="112"/>
      <c r="T15" s="118">
        <v>23724</v>
      </c>
      <c r="U15" s="119"/>
      <c r="V15" s="119"/>
      <c r="W15" s="119"/>
      <c r="X15" s="119"/>
      <c r="Y15" s="26"/>
      <c r="AC15" s="118">
        <v>24341</v>
      </c>
      <c r="AD15" s="119"/>
      <c r="AE15" s="119"/>
      <c r="AF15" s="119"/>
      <c r="AG15" s="119"/>
    </row>
    <row r="16" spans="1:37" x14ac:dyDescent="0.2">
      <c r="B16" s="112" t="s">
        <v>2</v>
      </c>
      <c r="C16" s="112"/>
      <c r="D16" s="112"/>
      <c r="E16" s="112"/>
      <c r="F16" s="112"/>
      <c r="G16" s="112"/>
      <c r="H16" s="112"/>
      <c r="I16" s="112"/>
      <c r="J16" s="112"/>
      <c r="K16" s="112"/>
      <c r="L16" s="112"/>
      <c r="M16" s="112"/>
      <c r="N16" s="112"/>
      <c r="O16" s="112"/>
      <c r="P16" s="112"/>
      <c r="Q16" s="112"/>
      <c r="R16" s="112"/>
      <c r="S16" s="112"/>
      <c r="T16" s="118">
        <v>122159</v>
      </c>
      <c r="U16" s="119"/>
      <c r="V16" s="119"/>
      <c r="W16" s="119"/>
      <c r="X16" s="119"/>
      <c r="Y16" s="26"/>
      <c r="AC16" s="118">
        <v>123963</v>
      </c>
      <c r="AD16" s="119"/>
      <c r="AE16" s="119"/>
      <c r="AF16" s="119"/>
      <c r="AG16" s="119"/>
    </row>
    <row r="17" spans="2:33" x14ac:dyDescent="0.2">
      <c r="B17" s="112" t="s">
        <v>3</v>
      </c>
      <c r="C17" s="112"/>
      <c r="D17" s="112"/>
      <c r="E17" s="112"/>
      <c r="F17" s="112"/>
      <c r="G17" s="112"/>
      <c r="H17" s="112"/>
      <c r="I17" s="112"/>
      <c r="J17" s="112"/>
      <c r="K17" s="112"/>
      <c r="L17" s="112"/>
      <c r="M17" s="112"/>
      <c r="N17" s="112"/>
      <c r="O17" s="112"/>
      <c r="P17" s="112"/>
      <c r="Q17" s="112"/>
      <c r="R17" s="112"/>
      <c r="S17" s="112"/>
      <c r="T17" s="169">
        <v>2.3032407407407407E-3</v>
      </c>
      <c r="U17" s="169"/>
      <c r="V17" s="169"/>
      <c r="W17" s="169"/>
      <c r="X17" s="169"/>
      <c r="Y17" s="87"/>
      <c r="AC17" s="120">
        <v>2.2453703703703702E-3</v>
      </c>
      <c r="AD17" s="119"/>
      <c r="AE17" s="119"/>
      <c r="AF17" s="119"/>
      <c r="AG17" s="119"/>
    </row>
    <row r="18" spans="2:33" x14ac:dyDescent="0.2">
      <c r="B18" s="112" t="s">
        <v>19</v>
      </c>
      <c r="C18" s="112"/>
      <c r="D18" s="112"/>
      <c r="E18" s="112"/>
      <c r="F18" s="112"/>
      <c r="G18" s="112"/>
      <c r="H18" s="112"/>
      <c r="I18" s="112"/>
      <c r="J18" s="112"/>
      <c r="K18" s="112"/>
      <c r="L18" s="112"/>
      <c r="M18" s="112"/>
      <c r="N18" s="112"/>
      <c r="O18" s="112"/>
      <c r="P18" s="112"/>
      <c r="Q18" s="112"/>
      <c r="R18" s="112"/>
      <c r="S18" s="112"/>
      <c r="T18" s="113">
        <f>IF(T13&lt;&gt;0,T16/T13,"-")</f>
        <v>3.1715606096009554</v>
      </c>
      <c r="U18" s="113"/>
      <c r="V18" s="113"/>
      <c r="W18" s="113"/>
      <c r="X18" s="113"/>
      <c r="Y18" s="74"/>
      <c r="AC18" s="113">
        <v>3.1924542879217102</v>
      </c>
      <c r="AD18" s="113"/>
      <c r="AE18" s="113"/>
      <c r="AF18" s="113"/>
      <c r="AG18" s="113"/>
    </row>
    <row r="19" spans="2:33" ht="13.5" thickBot="1" x14ac:dyDescent="0.25">
      <c r="B19" s="114" t="s">
        <v>57</v>
      </c>
      <c r="C19" s="114"/>
      <c r="D19" s="114"/>
      <c r="E19" s="114"/>
      <c r="F19" s="114"/>
      <c r="G19" s="114"/>
      <c r="H19" s="114"/>
      <c r="I19" s="114"/>
      <c r="J19" s="114"/>
      <c r="K19" s="114"/>
      <c r="L19" s="114"/>
      <c r="M19" s="114"/>
      <c r="N19" s="114"/>
      <c r="O19" s="114"/>
      <c r="P19" s="114"/>
      <c r="Q19" s="114"/>
      <c r="R19" s="114"/>
      <c r="S19" s="114"/>
      <c r="T19" s="121">
        <v>0.5847</v>
      </c>
      <c r="U19" s="121"/>
      <c r="V19" s="121"/>
      <c r="W19" s="121"/>
      <c r="X19" s="121"/>
      <c r="Y19" s="27"/>
      <c r="AC19" s="121">
        <v>0.59350000000000003</v>
      </c>
      <c r="AD19" s="121"/>
      <c r="AE19" s="121"/>
      <c r="AF19" s="121"/>
      <c r="AG19" s="121"/>
    </row>
    <row r="20" spans="2:33" ht="15.75" x14ac:dyDescent="0.25">
      <c r="B20" s="6" t="s">
        <v>4</v>
      </c>
      <c r="C20" s="7"/>
      <c r="D20" s="7"/>
      <c r="E20" s="7"/>
      <c r="F20" s="7"/>
      <c r="G20" s="7"/>
      <c r="H20" s="7"/>
      <c r="I20" s="7"/>
      <c r="J20" s="7"/>
      <c r="K20" s="7"/>
      <c r="L20" s="7"/>
      <c r="M20" s="7"/>
      <c r="N20" s="7"/>
      <c r="O20" s="7"/>
      <c r="P20" s="7"/>
      <c r="Q20" s="7"/>
      <c r="R20" s="7"/>
      <c r="S20" s="7"/>
      <c r="T20" s="7"/>
      <c r="U20" s="7"/>
      <c r="V20" s="7"/>
      <c r="W20" s="7"/>
      <c r="X20" s="7"/>
      <c r="Y20" s="7"/>
    </row>
    <row r="21" spans="2:33" ht="7.5" customHeight="1" x14ac:dyDescent="0.2"/>
    <row r="22" spans="2:33" ht="14.25" customHeight="1" x14ac:dyDescent="0.2">
      <c r="L22" s="28" t="s">
        <v>14</v>
      </c>
      <c r="M22" s="29"/>
      <c r="N22" s="29"/>
      <c r="O22" s="29"/>
      <c r="P22" s="29"/>
      <c r="Q22" s="29"/>
      <c r="R22" s="29"/>
      <c r="S22" s="29"/>
      <c r="T22" s="115" t="s">
        <v>1</v>
      </c>
      <c r="U22" s="115"/>
      <c r="V22" s="115"/>
      <c r="W22" s="115" t="s">
        <v>15</v>
      </c>
      <c r="X22" s="115"/>
      <c r="Y22" s="30"/>
    </row>
    <row r="23" spans="2:33" x14ac:dyDescent="0.2">
      <c r="L23" s="109" t="s">
        <v>90</v>
      </c>
      <c r="M23" s="110"/>
      <c r="N23" s="110"/>
      <c r="O23" s="110"/>
      <c r="P23" s="110"/>
      <c r="Q23" s="110"/>
      <c r="R23" s="110"/>
      <c r="S23" s="110"/>
      <c r="T23" s="104">
        <v>20071</v>
      </c>
      <c r="U23" s="105"/>
      <c r="V23" s="106"/>
      <c r="W23" s="101">
        <f>IF($T$14&gt;0,T23/$T$14,"-")</f>
        <v>0.72216025617961355</v>
      </c>
      <c r="X23" s="102"/>
      <c r="Y23" s="36"/>
      <c r="AC23" s="101">
        <v>0.66055917003692632</v>
      </c>
      <c r="AD23" s="102"/>
    </row>
    <row r="24" spans="2:33" x14ac:dyDescent="0.2">
      <c r="L24" s="109" t="s">
        <v>7</v>
      </c>
      <c r="M24" s="110"/>
      <c r="N24" s="110"/>
      <c r="O24" s="110"/>
      <c r="P24" s="110"/>
      <c r="Q24" s="110"/>
      <c r="R24" s="110"/>
      <c r="S24" s="110"/>
      <c r="T24" s="104">
        <v>2464</v>
      </c>
      <c r="U24" s="105"/>
      <c r="V24" s="106"/>
      <c r="W24" s="101">
        <f t="shared" ref="W24:W26" si="0">IF($T$14&gt;0,T24/$T$14,"-")</f>
        <v>8.8655416831576295E-2</v>
      </c>
      <c r="X24" s="102"/>
      <c r="Y24" s="82"/>
      <c r="AC24" s="101">
        <v>8.7146122736064716E-2</v>
      </c>
      <c r="AD24" s="102"/>
    </row>
    <row r="25" spans="2:33" x14ac:dyDescent="0.2">
      <c r="L25" s="109" t="s">
        <v>88</v>
      </c>
      <c r="M25" s="110"/>
      <c r="N25" s="110"/>
      <c r="O25" s="110"/>
      <c r="P25" s="110"/>
      <c r="Q25" s="110"/>
      <c r="R25" s="110"/>
      <c r="S25" s="110"/>
      <c r="T25" s="104">
        <v>4282</v>
      </c>
      <c r="U25" s="105"/>
      <c r="V25" s="106"/>
      <c r="W25" s="101">
        <f t="shared" si="0"/>
        <v>0.15406757097110782</v>
      </c>
      <c r="X25" s="102"/>
      <c r="Y25" s="75"/>
      <c r="AC25" s="101">
        <v>0.16043608229294884</v>
      </c>
      <c r="AD25" s="102"/>
    </row>
    <row r="26" spans="2:33" x14ac:dyDescent="0.2">
      <c r="L26" s="109" t="s">
        <v>66</v>
      </c>
      <c r="M26" s="110"/>
      <c r="N26" s="110"/>
      <c r="O26" s="110"/>
      <c r="P26" s="110"/>
      <c r="Q26" s="110"/>
      <c r="R26" s="110"/>
      <c r="S26" s="110"/>
      <c r="T26" s="104">
        <v>800</v>
      </c>
      <c r="U26" s="105"/>
      <c r="V26" s="106"/>
      <c r="W26" s="101">
        <f t="shared" si="0"/>
        <v>2.8784226244018277E-2</v>
      </c>
      <c r="X26" s="102"/>
      <c r="Y26" s="85"/>
      <c r="AC26" s="101">
        <v>5.8097415157376472E-2</v>
      </c>
      <c r="AD26" s="102"/>
    </row>
    <row r="27" spans="2:33" x14ac:dyDescent="0.2">
      <c r="L27" s="109" t="s">
        <v>89</v>
      </c>
      <c r="M27" s="109"/>
      <c r="N27" s="109"/>
      <c r="O27" s="109"/>
      <c r="P27" s="109"/>
      <c r="Q27" s="109"/>
      <c r="R27" s="109"/>
      <c r="S27" s="109"/>
      <c r="T27" s="104">
        <f>T14-SUM(T23:V26)</f>
        <v>176</v>
      </c>
      <c r="U27" s="105"/>
      <c r="V27" s="106"/>
      <c r="W27" s="101">
        <f>IF($T$14&lt;&gt;0,T27/$T$14,"-")</f>
        <v>6.3325297736840213E-3</v>
      </c>
      <c r="X27" s="102"/>
      <c r="Y27" s="84"/>
      <c r="AC27" s="101">
        <v>3.3761209776683662E-2</v>
      </c>
      <c r="AD27" s="102"/>
    </row>
    <row r="28" spans="2:33" x14ac:dyDescent="0.2">
      <c r="W28" s="52"/>
    </row>
    <row r="29" spans="2:33" ht="15" customHeight="1" x14ac:dyDescent="0.2">
      <c r="L29" s="107" t="s">
        <v>20</v>
      </c>
      <c r="M29" s="108"/>
      <c r="N29" s="108"/>
      <c r="O29" s="108"/>
      <c r="P29" s="108"/>
      <c r="Q29" s="108"/>
      <c r="R29" s="108"/>
      <c r="S29" s="108"/>
      <c r="T29" s="108"/>
      <c r="U29" s="108"/>
      <c r="V29" s="108"/>
      <c r="W29" s="111" t="s">
        <v>2</v>
      </c>
      <c r="X29" s="111"/>
      <c r="Y29" s="47" t="s">
        <v>15</v>
      </c>
    </row>
    <row r="30" spans="2:33" ht="12.75" customHeight="1" x14ac:dyDescent="0.2">
      <c r="L30" s="99" t="s">
        <v>21</v>
      </c>
      <c r="M30" s="100"/>
      <c r="N30" s="100"/>
      <c r="O30" s="100"/>
      <c r="P30" s="100"/>
      <c r="Q30" s="100"/>
      <c r="R30" s="100"/>
      <c r="S30" s="100"/>
      <c r="T30" s="100"/>
      <c r="U30" s="100"/>
      <c r="V30" s="100"/>
      <c r="W30" s="103">
        <v>10661</v>
      </c>
      <c r="X30" s="103"/>
      <c r="Y30" s="49">
        <f>IF($T$16&lt;&gt;0,W30/$T$16,"-")</f>
        <v>8.7271506806702745E-2</v>
      </c>
    </row>
    <row r="31" spans="2:33" ht="12.75" customHeight="1" x14ac:dyDescent="0.2">
      <c r="L31" s="99" t="s">
        <v>123</v>
      </c>
      <c r="M31" s="100"/>
      <c r="N31" s="100"/>
      <c r="O31" s="100"/>
      <c r="P31" s="100"/>
      <c r="Q31" s="100"/>
      <c r="R31" s="100"/>
      <c r="S31" s="100"/>
      <c r="T31" s="100"/>
      <c r="U31" s="100"/>
      <c r="V31" s="100"/>
      <c r="W31" s="103"/>
      <c r="X31" s="103"/>
      <c r="Y31" s="49">
        <f t="shared" ref="Y31:Y37" si="1">IF($T$16&lt;&gt;0,W31/$T$16,"-")</f>
        <v>0</v>
      </c>
    </row>
    <row r="32" spans="2:33" ht="12.75" customHeight="1" x14ac:dyDescent="0.2">
      <c r="L32" s="99" t="s">
        <v>122</v>
      </c>
      <c r="M32" s="100"/>
      <c r="N32" s="100"/>
      <c r="O32" s="100"/>
      <c r="P32" s="100"/>
      <c r="Q32" s="100"/>
      <c r="R32" s="100"/>
      <c r="S32" s="100"/>
      <c r="T32" s="100"/>
      <c r="U32" s="100"/>
      <c r="V32" s="100"/>
      <c r="W32" s="103">
        <v>3303</v>
      </c>
      <c r="X32" s="103"/>
      <c r="Y32" s="49">
        <f t="shared" si="1"/>
        <v>2.7038531749605021E-2</v>
      </c>
    </row>
    <row r="33" spans="2:39" ht="12.75" customHeight="1" x14ac:dyDescent="0.2">
      <c r="L33" s="99" t="s">
        <v>22</v>
      </c>
      <c r="M33" s="100"/>
      <c r="N33" s="100"/>
      <c r="O33" s="100"/>
      <c r="P33" s="100"/>
      <c r="Q33" s="100"/>
      <c r="R33" s="100"/>
      <c r="S33" s="100"/>
      <c r="T33" s="100"/>
      <c r="U33" s="100"/>
      <c r="V33" s="100"/>
      <c r="W33" s="103">
        <v>2794</v>
      </c>
      <c r="X33" s="103"/>
      <c r="Y33" s="49">
        <f t="shared" si="1"/>
        <v>2.2871830974385842E-2</v>
      </c>
      <c r="AC33" s="99" t="s">
        <v>128</v>
      </c>
      <c r="AD33" s="100"/>
      <c r="AE33" s="100"/>
      <c r="AF33" s="100"/>
      <c r="AG33" s="100"/>
      <c r="AH33" s="100"/>
      <c r="AI33" s="100"/>
      <c r="AJ33" s="100"/>
      <c r="AK33" s="100"/>
      <c r="AL33" s="100"/>
      <c r="AM33" s="100"/>
    </row>
    <row r="34" spans="2:39" ht="12.75" customHeight="1" x14ac:dyDescent="0.2">
      <c r="L34" s="99" t="s">
        <v>127</v>
      </c>
      <c r="M34" s="100"/>
      <c r="N34" s="100"/>
      <c r="O34" s="100"/>
      <c r="P34" s="100"/>
      <c r="Q34" s="100"/>
      <c r="R34" s="100"/>
      <c r="S34" s="100"/>
      <c r="T34" s="100"/>
      <c r="U34" s="100"/>
      <c r="V34" s="100"/>
      <c r="W34" s="103">
        <v>1668</v>
      </c>
      <c r="X34" s="103"/>
      <c r="Y34" s="49">
        <f t="shared" si="1"/>
        <v>1.3654335742761483E-2</v>
      </c>
      <c r="AC34" s="99" t="s">
        <v>124</v>
      </c>
      <c r="AD34" s="100"/>
      <c r="AE34" s="100"/>
      <c r="AF34" s="100"/>
      <c r="AG34" s="100"/>
      <c r="AH34" s="100"/>
      <c r="AI34" s="100"/>
      <c r="AJ34" s="100"/>
      <c r="AK34" s="100"/>
      <c r="AL34" s="100"/>
      <c r="AM34" s="100"/>
    </row>
    <row r="35" spans="2:39" ht="12.75" customHeight="1" x14ac:dyDescent="0.2">
      <c r="L35" s="99" t="s">
        <v>128</v>
      </c>
      <c r="M35" s="100"/>
      <c r="N35" s="100"/>
      <c r="O35" s="100"/>
      <c r="P35" s="100"/>
      <c r="Q35" s="100"/>
      <c r="R35" s="100"/>
      <c r="S35" s="100"/>
      <c r="T35" s="100"/>
      <c r="U35" s="100"/>
      <c r="V35" s="100"/>
      <c r="W35" s="103">
        <v>1437</v>
      </c>
      <c r="X35" s="103"/>
      <c r="Y35" s="49">
        <f t="shared" si="1"/>
        <v>1.1763357591335882E-2</v>
      </c>
      <c r="AC35" s="99" t="s">
        <v>94</v>
      </c>
      <c r="AD35" s="100"/>
      <c r="AE35" s="100"/>
      <c r="AF35" s="100"/>
      <c r="AG35" s="100"/>
      <c r="AH35" s="100"/>
      <c r="AI35" s="100"/>
      <c r="AJ35" s="100"/>
      <c r="AK35" s="100"/>
      <c r="AL35" s="100"/>
      <c r="AM35" s="100"/>
    </row>
    <row r="36" spans="2:39" ht="12.75" customHeight="1" x14ac:dyDescent="0.2">
      <c r="L36" s="99" t="s">
        <v>56</v>
      </c>
      <c r="M36" s="100"/>
      <c r="N36" s="100"/>
      <c r="O36" s="100"/>
      <c r="P36" s="100"/>
      <c r="Q36" s="100"/>
      <c r="R36" s="100"/>
      <c r="S36" s="100"/>
      <c r="T36" s="100"/>
      <c r="U36" s="100"/>
      <c r="V36" s="100"/>
      <c r="W36" s="103">
        <v>1122</v>
      </c>
      <c r="X36" s="103"/>
      <c r="Y36" s="49">
        <f t="shared" si="1"/>
        <v>9.1847510212100629E-3</v>
      </c>
      <c r="AC36" s="99" t="s">
        <v>56</v>
      </c>
      <c r="AD36" s="100"/>
      <c r="AE36" s="100"/>
      <c r="AF36" s="100"/>
      <c r="AG36" s="100"/>
      <c r="AH36" s="100"/>
      <c r="AI36" s="100"/>
      <c r="AJ36" s="100"/>
      <c r="AK36" s="100"/>
      <c r="AL36" s="100"/>
      <c r="AM36" s="100"/>
    </row>
    <row r="37" spans="2:39" x14ac:dyDescent="0.2">
      <c r="L37" s="130" t="s">
        <v>70</v>
      </c>
      <c r="M37" s="130"/>
      <c r="N37" s="130"/>
      <c r="O37" s="130"/>
      <c r="P37" s="130"/>
      <c r="Q37" s="130"/>
      <c r="R37" s="130"/>
      <c r="S37" s="130"/>
      <c r="T37" s="130"/>
      <c r="U37" s="130"/>
      <c r="V37" s="130"/>
      <c r="W37" s="129">
        <v>34430</v>
      </c>
      <c r="X37" s="129"/>
      <c r="Y37" s="49">
        <f t="shared" si="1"/>
        <v>0.28184579114105385</v>
      </c>
    </row>
    <row r="38" spans="2:39" ht="15" customHeight="1" x14ac:dyDescent="0.2">
      <c r="B38" s="137" t="s">
        <v>8</v>
      </c>
      <c r="C38" s="137"/>
      <c r="D38" s="137"/>
      <c r="E38" s="137"/>
      <c r="F38" s="137"/>
      <c r="G38" s="137"/>
      <c r="H38" s="137"/>
      <c r="I38" s="137"/>
      <c r="J38" s="137"/>
      <c r="K38" s="137"/>
      <c r="L38" s="137"/>
      <c r="M38" s="137"/>
      <c r="N38" s="137"/>
      <c r="O38" s="137"/>
      <c r="P38" s="137"/>
      <c r="Q38" s="137"/>
      <c r="R38" s="137"/>
      <c r="S38" s="137"/>
      <c r="T38" s="137"/>
      <c r="U38" s="137"/>
      <c r="V38" s="137"/>
      <c r="W38" s="137"/>
      <c r="X38" s="137"/>
      <c r="Y38" s="137"/>
    </row>
    <row r="39" spans="2:39" x14ac:dyDescent="0.2">
      <c r="B39" s="138" t="s">
        <v>9</v>
      </c>
      <c r="C39" s="138"/>
      <c r="D39" s="138"/>
      <c r="E39" s="138"/>
      <c r="F39" s="138"/>
      <c r="G39" s="138"/>
      <c r="H39" s="138"/>
      <c r="I39" s="138"/>
      <c r="J39" s="138"/>
      <c r="K39" s="140" t="s">
        <v>16</v>
      </c>
      <c r="L39" s="140"/>
      <c r="M39" s="140"/>
      <c r="N39" s="140"/>
      <c r="O39" s="140"/>
      <c r="P39" s="135" t="s">
        <v>17</v>
      </c>
      <c r="Q39" s="136"/>
      <c r="R39" s="136"/>
      <c r="S39" s="136"/>
      <c r="T39" s="136"/>
      <c r="U39" s="135" t="s">
        <v>58</v>
      </c>
      <c r="V39" s="136"/>
      <c r="W39" s="136"/>
      <c r="X39" s="136"/>
      <c r="Y39" s="136"/>
    </row>
    <row r="40" spans="2:39" x14ac:dyDescent="0.2">
      <c r="B40" s="109" t="s">
        <v>10</v>
      </c>
      <c r="C40" s="109"/>
      <c r="D40" s="109"/>
      <c r="E40" s="109"/>
      <c r="F40" s="109"/>
      <c r="G40" s="109"/>
      <c r="H40" s="109"/>
      <c r="I40" s="109"/>
      <c r="J40" s="109"/>
      <c r="K40" s="134">
        <f>IF($T$14&lt;&gt;0,K41/$T$14,"-")</f>
        <v>0.68459684093116968</v>
      </c>
      <c r="L40" s="134"/>
      <c r="M40" s="134"/>
      <c r="N40" s="134"/>
      <c r="O40" s="134"/>
      <c r="P40" s="134">
        <f t="shared" ref="P40" si="2">IF($T$14&lt;&gt;0,P41/$T$14,"-")</f>
        <v>3.651998704709819E-2</v>
      </c>
      <c r="Q40" s="134"/>
      <c r="R40" s="134"/>
      <c r="S40" s="134"/>
      <c r="T40" s="134"/>
      <c r="U40" s="134">
        <f t="shared" ref="U40" si="3">IF($T$14&lt;&gt;0,U41/$T$14,"-")</f>
        <v>1.2233296153707769E-3</v>
      </c>
      <c r="V40" s="134"/>
      <c r="W40" s="134"/>
      <c r="X40" s="134"/>
      <c r="Y40" s="134"/>
    </row>
    <row r="41" spans="2:39" x14ac:dyDescent="0.2">
      <c r="B41" s="109" t="s">
        <v>11</v>
      </c>
      <c r="C41" s="109"/>
      <c r="D41" s="109"/>
      <c r="E41" s="109"/>
      <c r="F41" s="109"/>
      <c r="G41" s="109"/>
      <c r="H41" s="109"/>
      <c r="I41" s="109"/>
      <c r="J41" s="109"/>
      <c r="K41" s="139">
        <v>19027</v>
      </c>
      <c r="L41" s="135"/>
      <c r="M41" s="135"/>
      <c r="N41" s="135"/>
      <c r="O41" s="135"/>
      <c r="P41" s="135">
        <v>1015</v>
      </c>
      <c r="Q41" s="135"/>
      <c r="R41" s="135"/>
      <c r="S41" s="135"/>
      <c r="T41" s="135"/>
      <c r="U41" s="135">
        <v>34</v>
      </c>
      <c r="V41" s="135"/>
      <c r="W41" s="135"/>
      <c r="X41" s="135"/>
      <c r="Y41" s="135"/>
    </row>
    <row r="43" spans="2:39" ht="12.75" customHeight="1" x14ac:dyDescent="0.2">
      <c r="B43" s="131" t="s">
        <v>61</v>
      </c>
      <c r="C43" s="132"/>
      <c r="D43" s="132"/>
      <c r="E43" s="132"/>
      <c r="F43" s="132"/>
      <c r="G43" s="132"/>
      <c r="H43" s="132"/>
      <c r="I43" s="132"/>
      <c r="J43" s="133"/>
      <c r="K43" s="126" t="s">
        <v>1</v>
      </c>
      <c r="L43" s="127"/>
      <c r="M43" s="127"/>
      <c r="N43" s="127"/>
      <c r="O43" s="128"/>
      <c r="P43" s="38"/>
      <c r="Q43" s="131" t="s">
        <v>60</v>
      </c>
      <c r="R43" s="132"/>
      <c r="S43" s="132"/>
      <c r="T43" s="132"/>
      <c r="U43" s="132"/>
      <c r="V43" s="132"/>
      <c r="W43" s="127" t="s">
        <v>1</v>
      </c>
      <c r="X43" s="127"/>
      <c r="Y43" s="45" t="s">
        <v>15</v>
      </c>
    </row>
    <row r="44" spans="2:39" ht="12.75" customHeight="1" x14ac:dyDescent="0.2">
      <c r="B44" s="122" t="s">
        <v>93</v>
      </c>
      <c r="C44" s="123"/>
      <c r="D44" s="123"/>
      <c r="E44" s="123"/>
      <c r="F44" s="123"/>
      <c r="G44" s="123"/>
      <c r="H44" s="123"/>
      <c r="I44" s="123"/>
      <c r="J44" s="141"/>
      <c r="K44" s="142">
        <v>403</v>
      </c>
      <c r="L44" s="143"/>
      <c r="M44" s="143"/>
      <c r="N44" s="143"/>
      <c r="O44" s="143"/>
      <c r="P44" s="41"/>
      <c r="Q44" s="122" t="s">
        <v>63</v>
      </c>
      <c r="R44" s="123"/>
      <c r="S44" s="123"/>
      <c r="T44" s="123"/>
      <c r="U44" s="123"/>
      <c r="V44" s="123"/>
      <c r="W44" s="124">
        <v>17850</v>
      </c>
      <c r="X44" s="125"/>
      <c r="Y44" s="46">
        <f>W44/T13</f>
        <v>0.46343173144325883</v>
      </c>
    </row>
    <row r="45" spans="2:39" ht="12.75" customHeight="1" x14ac:dyDescent="0.2">
      <c r="B45" s="122" t="s">
        <v>107</v>
      </c>
      <c r="C45" s="123"/>
      <c r="D45" s="123"/>
      <c r="E45" s="123"/>
      <c r="F45" s="123"/>
      <c r="G45" s="123"/>
      <c r="H45" s="123"/>
      <c r="I45" s="123"/>
      <c r="J45" s="141"/>
      <c r="K45" s="142">
        <v>160</v>
      </c>
      <c r="L45" s="143"/>
      <c r="M45" s="143"/>
      <c r="N45" s="143"/>
      <c r="O45" s="143"/>
      <c r="P45" s="39"/>
      <c r="Q45" s="122" t="s">
        <v>64</v>
      </c>
      <c r="R45" s="123"/>
      <c r="S45" s="123"/>
      <c r="T45" s="123"/>
      <c r="U45" s="123"/>
      <c r="V45" s="123"/>
      <c r="W45" s="124">
        <v>8755</v>
      </c>
      <c r="X45" s="125"/>
      <c r="Y45" s="46">
        <f>W45/T13</f>
        <v>0.22730223018407456</v>
      </c>
    </row>
    <row r="46" spans="2:39" ht="12.75" customHeight="1" x14ac:dyDescent="0.2">
      <c r="B46" s="122" t="s">
        <v>62</v>
      </c>
      <c r="C46" s="123"/>
      <c r="D46" s="123"/>
      <c r="E46" s="123"/>
      <c r="F46" s="123"/>
      <c r="G46" s="123"/>
      <c r="H46" s="123"/>
      <c r="I46" s="123"/>
      <c r="J46" s="141"/>
      <c r="K46" s="142">
        <v>143</v>
      </c>
      <c r="L46" s="143"/>
      <c r="M46" s="143"/>
      <c r="N46" s="143"/>
      <c r="O46" s="143"/>
      <c r="P46" s="40"/>
      <c r="Q46" s="122" t="s">
        <v>65</v>
      </c>
      <c r="R46" s="123"/>
      <c r="S46" s="123"/>
      <c r="T46" s="123"/>
      <c r="U46" s="123"/>
      <c r="V46" s="123"/>
      <c r="W46" s="124">
        <v>1184</v>
      </c>
      <c r="X46" s="125"/>
      <c r="Y46" s="46">
        <f>W46/T13</f>
        <v>3.073967339097022E-2</v>
      </c>
    </row>
    <row r="47" spans="2:39" ht="12.75" customHeight="1" x14ac:dyDescent="0.2">
      <c r="B47" s="122" t="s">
        <v>126</v>
      </c>
      <c r="C47" s="123"/>
      <c r="D47" s="123"/>
      <c r="E47" s="123"/>
      <c r="F47" s="123"/>
      <c r="G47" s="123"/>
      <c r="H47" s="123"/>
      <c r="I47" s="123"/>
      <c r="J47" s="141"/>
      <c r="K47" s="162">
        <v>121</v>
      </c>
      <c r="L47" s="163"/>
      <c r="M47" s="163"/>
      <c r="N47" s="163"/>
      <c r="O47" s="164"/>
      <c r="P47" s="11"/>
      <c r="Q47" s="146" t="s">
        <v>69</v>
      </c>
      <c r="R47" s="146"/>
      <c r="S47" s="146"/>
      <c r="T47" s="146"/>
      <c r="U47" s="146"/>
      <c r="V47" s="146"/>
      <c r="W47" s="43">
        <v>3774</v>
      </c>
      <c r="X47" s="165">
        <f>W47/(W45+W46)</f>
        <v>0.3797162692423785</v>
      </c>
      <c r="Y47" s="165"/>
    </row>
    <row r="48" spans="2:39" ht="12.75" customHeight="1" x14ac:dyDescent="0.2">
      <c r="B48" s="122" t="s">
        <v>103</v>
      </c>
      <c r="C48" s="123"/>
      <c r="D48" s="123"/>
      <c r="E48" s="123"/>
      <c r="F48" s="123"/>
      <c r="G48" s="123"/>
      <c r="H48" s="123"/>
      <c r="I48" s="123"/>
      <c r="J48" s="141"/>
      <c r="K48" s="142">
        <v>101</v>
      </c>
      <c r="L48" s="143"/>
      <c r="M48" s="143"/>
      <c r="N48" s="143"/>
      <c r="O48" s="143"/>
      <c r="P48" s="11"/>
      <c r="Q48" s="11"/>
      <c r="R48" s="11"/>
      <c r="S48" s="11"/>
      <c r="T48" s="11"/>
      <c r="U48" s="11"/>
      <c r="V48" s="11"/>
      <c r="W48" s="11"/>
      <c r="X48" s="11"/>
      <c r="Y48" s="11"/>
    </row>
    <row r="49" spans="2:26" ht="12.75" customHeight="1" x14ac:dyDescent="0.2">
      <c r="B49" s="122" t="s">
        <v>109</v>
      </c>
      <c r="C49" s="123"/>
      <c r="D49" s="123"/>
      <c r="E49" s="123"/>
      <c r="F49" s="123"/>
      <c r="G49" s="123"/>
      <c r="H49" s="123"/>
      <c r="I49" s="123"/>
      <c r="J49" s="141"/>
      <c r="K49" s="142">
        <v>73</v>
      </c>
      <c r="L49" s="143"/>
      <c r="M49" s="143"/>
      <c r="N49" s="143"/>
      <c r="O49" s="143"/>
      <c r="P49" s="11"/>
      <c r="Q49" s="131" t="s">
        <v>91</v>
      </c>
      <c r="R49" s="132"/>
      <c r="S49" s="132"/>
      <c r="T49" s="132"/>
      <c r="U49" s="132"/>
      <c r="V49" s="132"/>
      <c r="W49" s="132"/>
      <c r="X49" s="127" t="s">
        <v>1</v>
      </c>
      <c r="Y49" s="128"/>
    </row>
    <row r="50" spans="2:26" ht="12.75" customHeight="1" x14ac:dyDescent="0.2">
      <c r="B50" s="122" t="s">
        <v>129</v>
      </c>
      <c r="C50" s="123"/>
      <c r="D50" s="123"/>
      <c r="E50" s="123"/>
      <c r="F50" s="123"/>
      <c r="G50" s="123"/>
      <c r="H50" s="123"/>
      <c r="I50" s="123"/>
      <c r="J50" s="141"/>
      <c r="K50" s="142">
        <v>64</v>
      </c>
      <c r="L50" s="143"/>
      <c r="M50" s="143"/>
      <c r="N50" s="143"/>
      <c r="O50" s="143"/>
      <c r="P50" s="11"/>
      <c r="Q50" s="122" t="s">
        <v>67</v>
      </c>
      <c r="R50" s="123"/>
      <c r="S50" s="123"/>
      <c r="T50" s="123"/>
      <c r="U50" s="123"/>
      <c r="V50" s="123"/>
      <c r="W50" s="123"/>
      <c r="X50" s="124">
        <v>1073</v>
      </c>
      <c r="Y50" s="125"/>
    </row>
    <row r="51" spans="2:26" ht="12.75" customHeight="1" x14ac:dyDescent="0.2">
      <c r="B51" s="122" t="s">
        <v>133</v>
      </c>
      <c r="C51" s="123"/>
      <c r="D51" s="123"/>
      <c r="E51" s="123"/>
      <c r="F51" s="123"/>
      <c r="G51" s="123"/>
      <c r="H51" s="123"/>
      <c r="I51" s="123"/>
      <c r="J51" s="141"/>
      <c r="K51" s="142">
        <v>53</v>
      </c>
      <c r="L51" s="143"/>
      <c r="M51" s="143"/>
      <c r="N51" s="143"/>
      <c r="O51" s="143"/>
      <c r="P51" s="11"/>
      <c r="Q51" s="122" t="s">
        <v>68</v>
      </c>
      <c r="R51" s="123"/>
      <c r="S51" s="123"/>
      <c r="T51" s="123"/>
      <c r="U51" s="123"/>
      <c r="V51" s="123"/>
      <c r="W51" s="123"/>
      <c r="X51" s="124">
        <v>29</v>
      </c>
      <c r="Y51" s="125"/>
    </row>
    <row r="52" spans="2:26" ht="12.75" customHeight="1" x14ac:dyDescent="0.2">
      <c r="B52" s="122" t="s">
        <v>134</v>
      </c>
      <c r="C52" s="123"/>
      <c r="D52" s="123"/>
      <c r="E52" s="123"/>
      <c r="F52" s="123"/>
      <c r="G52" s="123"/>
      <c r="H52" s="123"/>
      <c r="I52" s="123"/>
      <c r="J52" s="141"/>
      <c r="K52" s="142">
        <v>52</v>
      </c>
      <c r="L52" s="143"/>
      <c r="M52" s="143"/>
      <c r="N52" s="143"/>
      <c r="O52" s="143"/>
      <c r="P52" s="11"/>
      <c r="Q52" s="122" t="s">
        <v>112</v>
      </c>
      <c r="R52" s="123"/>
      <c r="S52" s="123"/>
      <c r="T52" s="123"/>
      <c r="U52" s="123"/>
      <c r="V52" s="123"/>
      <c r="W52" s="123"/>
      <c r="X52" s="124">
        <v>18</v>
      </c>
      <c r="Y52" s="125"/>
    </row>
    <row r="53" spans="2:26" ht="12.75" customHeight="1" x14ac:dyDescent="0.2">
      <c r="B53" s="122" t="s">
        <v>125</v>
      </c>
      <c r="C53" s="123"/>
      <c r="D53" s="123"/>
      <c r="E53" s="123"/>
      <c r="F53" s="123"/>
      <c r="G53" s="123"/>
      <c r="H53" s="123"/>
      <c r="I53" s="123"/>
      <c r="J53" s="141"/>
      <c r="K53" s="142">
        <v>43</v>
      </c>
      <c r="L53" s="143"/>
      <c r="M53" s="143"/>
      <c r="N53" s="143"/>
      <c r="O53" s="143"/>
      <c r="P53" s="11"/>
    </row>
    <row r="54" spans="2:26" ht="12.75" customHeight="1" x14ac:dyDescent="0.2">
      <c r="Q54" s="131" t="s">
        <v>99</v>
      </c>
      <c r="R54" s="132"/>
      <c r="S54" s="132"/>
      <c r="T54" s="132"/>
      <c r="U54" s="132"/>
      <c r="V54" s="132"/>
      <c r="W54" s="132"/>
      <c r="X54" s="127" t="s">
        <v>100</v>
      </c>
      <c r="Y54" s="128"/>
    </row>
    <row r="55" spans="2:26" ht="24.75" customHeight="1" x14ac:dyDescent="0.2">
      <c r="B55" s="154" t="s">
        <v>71</v>
      </c>
      <c r="C55" s="155"/>
      <c r="D55" s="155"/>
      <c r="E55" s="155"/>
      <c r="F55" s="155"/>
      <c r="G55" s="155"/>
      <c r="H55" s="155"/>
      <c r="I55" s="155"/>
      <c r="J55" s="155"/>
      <c r="K55" s="155"/>
      <c r="L55" s="155"/>
      <c r="M55" s="155"/>
      <c r="N55" s="155"/>
      <c r="O55" s="156"/>
      <c r="Q55" s="147" t="s">
        <v>67</v>
      </c>
      <c r="R55" s="148"/>
      <c r="S55" s="148"/>
      <c r="T55" s="148"/>
      <c r="U55" s="148"/>
      <c r="V55" s="148"/>
      <c r="W55" s="149"/>
      <c r="X55" s="152" t="s">
        <v>130</v>
      </c>
      <c r="Y55" s="153"/>
    </row>
    <row r="56" spans="2:26" ht="12.75" customHeight="1" x14ac:dyDescent="0.2">
      <c r="B56" s="161" t="s">
        <v>72</v>
      </c>
      <c r="C56" s="161"/>
      <c r="D56" s="161"/>
      <c r="E56" s="161"/>
      <c r="F56" s="161"/>
      <c r="G56" s="161"/>
      <c r="H56" s="161"/>
      <c r="I56" s="161" t="s">
        <v>73</v>
      </c>
      <c r="J56" s="161"/>
      <c r="K56" s="161"/>
      <c r="L56" s="161"/>
      <c r="M56" s="161"/>
      <c r="N56" s="161"/>
      <c r="O56" s="161"/>
      <c r="Q56" s="122" t="s">
        <v>68</v>
      </c>
      <c r="R56" s="123"/>
      <c r="S56" s="123"/>
      <c r="T56" s="123"/>
      <c r="U56" s="123"/>
      <c r="V56" s="123"/>
      <c r="W56" s="123"/>
      <c r="X56" s="166" t="s">
        <v>131</v>
      </c>
      <c r="Y56" s="153"/>
    </row>
    <row r="57" spans="2:26" ht="12.75" customHeight="1" x14ac:dyDescent="0.2">
      <c r="B57" s="122" t="s">
        <v>86</v>
      </c>
      <c r="C57" s="123"/>
      <c r="D57" s="123"/>
      <c r="E57" s="123"/>
      <c r="F57" s="157">
        <f>W30</f>
        <v>10661</v>
      </c>
      <c r="G57" s="158"/>
      <c r="H57" s="46">
        <f t="shared" ref="H57:H62" si="4">F57/$T$16</f>
        <v>8.7271506806702745E-2</v>
      </c>
      <c r="I57" s="122" t="s">
        <v>74</v>
      </c>
      <c r="J57" s="123"/>
      <c r="K57" s="123"/>
      <c r="L57" s="141"/>
      <c r="M57" s="157">
        <f>W35</f>
        <v>1437</v>
      </c>
      <c r="N57" s="158"/>
      <c r="O57" s="51">
        <f t="shared" ref="O57:O62" si="5">M57/$T$16</f>
        <v>1.1763357591335882E-2</v>
      </c>
      <c r="Q57" s="122" t="s">
        <v>95</v>
      </c>
      <c r="R57" s="123"/>
      <c r="S57" s="123"/>
      <c r="T57" s="123"/>
      <c r="U57" s="123"/>
      <c r="V57" s="123"/>
      <c r="W57" s="123"/>
      <c r="X57" s="159" t="s">
        <v>101</v>
      </c>
      <c r="Y57" s="160"/>
    </row>
    <row r="58" spans="2:26" ht="12.75" customHeight="1" x14ac:dyDescent="0.2">
      <c r="B58" s="122" t="s">
        <v>79</v>
      </c>
      <c r="C58" s="123"/>
      <c r="D58" s="123"/>
      <c r="E58" s="123"/>
      <c r="F58" s="157">
        <v>8803</v>
      </c>
      <c r="G58" s="158"/>
      <c r="H58" s="46">
        <f t="shared" si="4"/>
        <v>7.2061821069262191E-2</v>
      </c>
      <c r="I58" s="122" t="s">
        <v>75</v>
      </c>
      <c r="J58" s="123"/>
      <c r="K58" s="123"/>
      <c r="L58" s="141"/>
      <c r="M58" s="157">
        <v>2756</v>
      </c>
      <c r="N58" s="158"/>
      <c r="O58" s="51">
        <f t="shared" si="5"/>
        <v>2.2560760975450029E-2</v>
      </c>
    </row>
    <row r="59" spans="2:26" ht="12.75" customHeight="1" x14ac:dyDescent="0.2">
      <c r="B59" s="122" t="s">
        <v>80</v>
      </c>
      <c r="C59" s="123"/>
      <c r="D59" s="123"/>
      <c r="E59" s="123"/>
      <c r="F59" s="157">
        <v>46300</v>
      </c>
      <c r="G59" s="158"/>
      <c r="H59" s="46">
        <f t="shared" si="4"/>
        <v>0.37901423554547764</v>
      </c>
      <c r="I59" s="122" t="s">
        <v>84</v>
      </c>
      <c r="J59" s="123"/>
      <c r="K59" s="123"/>
      <c r="L59" s="141"/>
      <c r="M59" s="157">
        <v>809</v>
      </c>
      <c r="N59" s="158"/>
      <c r="O59" s="51">
        <f t="shared" si="5"/>
        <v>6.6225165562913907E-3</v>
      </c>
      <c r="P59" s="44" t="s">
        <v>85</v>
      </c>
    </row>
    <row r="60" spans="2:26" ht="12.75" customHeight="1" x14ac:dyDescent="0.2">
      <c r="B60" s="122" t="s">
        <v>81</v>
      </c>
      <c r="C60" s="123"/>
      <c r="D60" s="123"/>
      <c r="E60" s="123"/>
      <c r="F60" s="157">
        <v>2951</v>
      </c>
      <c r="G60" s="158"/>
      <c r="H60" s="46">
        <f t="shared" si="4"/>
        <v>2.4157041233146964E-2</v>
      </c>
      <c r="I60" s="122" t="s">
        <v>76</v>
      </c>
      <c r="J60" s="123"/>
      <c r="K60" s="123"/>
      <c r="L60" s="141"/>
      <c r="M60" s="157">
        <v>5303</v>
      </c>
      <c r="N60" s="158"/>
      <c r="O60" s="51">
        <f t="shared" si="5"/>
        <v>4.3410636956753082E-2</v>
      </c>
    </row>
    <row r="61" spans="2:26" ht="12.75" customHeight="1" x14ac:dyDescent="0.2">
      <c r="B61" s="122" t="s">
        <v>82</v>
      </c>
      <c r="C61" s="123"/>
      <c r="D61" s="123"/>
      <c r="E61" s="123"/>
      <c r="F61" s="157">
        <v>431</v>
      </c>
      <c r="G61" s="158"/>
      <c r="H61" s="51">
        <f t="shared" si="4"/>
        <v>3.5281886721404074E-3</v>
      </c>
      <c r="I61" s="122" t="s">
        <v>77</v>
      </c>
      <c r="J61" s="123"/>
      <c r="K61" s="123"/>
      <c r="L61" s="141"/>
      <c r="M61" s="157">
        <v>482</v>
      </c>
      <c r="N61" s="158"/>
      <c r="O61" s="51">
        <f t="shared" si="5"/>
        <v>3.9456773549226831E-3</v>
      </c>
      <c r="Q61" s="150" t="s">
        <v>102</v>
      </c>
      <c r="R61" s="151"/>
      <c r="S61" s="151"/>
      <c r="T61" s="151"/>
      <c r="U61" s="151"/>
      <c r="V61" s="151"/>
      <c r="W61" s="151"/>
      <c r="X61" s="91">
        <v>928</v>
      </c>
      <c r="Y61" s="65" t="s">
        <v>96</v>
      </c>
      <c r="Z61" s="66"/>
    </row>
    <row r="62" spans="2:26" ht="23.25" customHeight="1" x14ac:dyDescent="0.2">
      <c r="B62" s="147" t="s">
        <v>83</v>
      </c>
      <c r="C62" s="148"/>
      <c r="D62" s="148"/>
      <c r="E62" s="149"/>
      <c r="F62" s="157">
        <v>12335</v>
      </c>
      <c r="G62" s="158"/>
      <c r="H62" s="46">
        <f t="shared" si="4"/>
        <v>0.10097495886508567</v>
      </c>
      <c r="I62" s="147" t="s">
        <v>78</v>
      </c>
      <c r="J62" s="148"/>
      <c r="K62" s="148"/>
      <c r="L62" s="149"/>
      <c r="M62" s="157">
        <v>2695</v>
      </c>
      <c r="N62" s="158"/>
      <c r="O62" s="51">
        <f t="shared" si="5"/>
        <v>2.2061411766632011E-2</v>
      </c>
      <c r="Q62" s="67"/>
      <c r="R62" s="68"/>
      <c r="S62" s="68"/>
      <c r="T62" s="68"/>
      <c r="U62" s="68"/>
      <c r="V62" s="69"/>
      <c r="W62" s="70" t="s">
        <v>97</v>
      </c>
      <c r="X62" s="72">
        <f>X61/T13</f>
        <v>2.4093257522652334E-2</v>
      </c>
      <c r="Y62" s="70" t="s">
        <v>98</v>
      </c>
      <c r="Z62" s="71"/>
    </row>
    <row r="63" spans="2:26" x14ac:dyDescent="0.2">
      <c r="B63" s="44" t="s">
        <v>87</v>
      </c>
      <c r="C63" s="44"/>
      <c r="D63" s="44"/>
      <c r="E63" s="44"/>
      <c r="F63" s="59"/>
      <c r="G63" s="60"/>
      <c r="H63" s="48"/>
      <c r="I63" s="44"/>
      <c r="J63" s="44"/>
      <c r="K63" s="44"/>
      <c r="L63" s="44"/>
      <c r="M63" s="59"/>
      <c r="N63" s="60"/>
      <c r="O63" s="48"/>
      <c r="P63" s="42"/>
    </row>
    <row r="64" spans="2:26" x14ac:dyDescent="0.2">
      <c r="P64" s="53"/>
    </row>
    <row r="65" spans="3:16" x14ac:dyDescent="0.2">
      <c r="H65" s="62"/>
      <c r="O65" s="52"/>
      <c r="P65" s="53"/>
    </row>
    <row r="66" spans="3:16" x14ac:dyDescent="0.2">
      <c r="F66" s="144">
        <f>F57+F58+F59+F60+F61+F62+M57+M58+M59+M60+M61+M62</f>
        <v>94963</v>
      </c>
      <c r="G66" s="145"/>
      <c r="H66" s="46">
        <f>F66/T16</f>
        <v>0.77737211339320067</v>
      </c>
      <c r="P66" s="53"/>
    </row>
    <row r="67" spans="3:16" x14ac:dyDescent="0.2">
      <c r="P67" s="53"/>
    </row>
    <row r="68" spans="3:16" x14ac:dyDescent="0.2">
      <c r="P68" s="53"/>
    </row>
    <row r="69" spans="3:16" x14ac:dyDescent="0.2">
      <c r="C69" s="88"/>
    </row>
  </sheetData>
  <mergeCells count="156">
    <mergeCell ref="K46:O46"/>
    <mergeCell ref="B57:E57"/>
    <mergeCell ref="W24:X24"/>
    <mergeCell ref="T19:X19"/>
    <mergeCell ref="B12:Y12"/>
    <mergeCell ref="B13:S13"/>
    <mergeCell ref="T13:X13"/>
    <mergeCell ref="B16:S16"/>
    <mergeCell ref="T16:X16"/>
    <mergeCell ref="B17:S17"/>
    <mergeCell ref="T17:X17"/>
    <mergeCell ref="B14:S14"/>
    <mergeCell ref="T14:X14"/>
    <mergeCell ref="B15:S15"/>
    <mergeCell ref="T15:X15"/>
    <mergeCell ref="B52:J52"/>
    <mergeCell ref="B50:J50"/>
    <mergeCell ref="I56:O56"/>
    <mergeCell ref="B53:J53"/>
    <mergeCell ref="L35:V35"/>
    <mergeCell ref="W35:X35"/>
    <mergeCell ref="L34:V34"/>
    <mergeCell ref="W34:X34"/>
    <mergeCell ref="W31:X31"/>
    <mergeCell ref="F62:G62"/>
    <mergeCell ref="I60:L60"/>
    <mergeCell ref="I61:L61"/>
    <mergeCell ref="I62:L62"/>
    <mergeCell ref="F59:G59"/>
    <mergeCell ref="I57:L57"/>
    <mergeCell ref="I58:L58"/>
    <mergeCell ref="F58:G58"/>
    <mergeCell ref="M58:N58"/>
    <mergeCell ref="M59:N59"/>
    <mergeCell ref="I59:L59"/>
    <mergeCell ref="F60:G60"/>
    <mergeCell ref="M62:N62"/>
    <mergeCell ref="F57:G57"/>
    <mergeCell ref="M57:N57"/>
    <mergeCell ref="M61:N61"/>
    <mergeCell ref="F61:G61"/>
    <mergeCell ref="B60:E60"/>
    <mergeCell ref="M60:N60"/>
    <mergeCell ref="X57:Y57"/>
    <mergeCell ref="Q57:W57"/>
    <mergeCell ref="B45:J45"/>
    <mergeCell ref="K45:O45"/>
    <mergeCell ref="Q45:V45"/>
    <mergeCell ref="Q52:W52"/>
    <mergeCell ref="Q49:W49"/>
    <mergeCell ref="X54:Y54"/>
    <mergeCell ref="Q51:W51"/>
    <mergeCell ref="B56:H56"/>
    <mergeCell ref="X51:Y51"/>
    <mergeCell ref="K49:O49"/>
    <mergeCell ref="B48:J48"/>
    <mergeCell ref="Q50:W50"/>
    <mergeCell ref="K52:O52"/>
    <mergeCell ref="K47:O47"/>
    <mergeCell ref="W45:X45"/>
    <mergeCell ref="W46:X46"/>
    <mergeCell ref="X47:Y47"/>
    <mergeCell ref="X56:Y56"/>
    <mergeCell ref="B49:J49"/>
    <mergeCell ref="B46:J46"/>
    <mergeCell ref="F66:G66"/>
    <mergeCell ref="Q47:V47"/>
    <mergeCell ref="U41:Y41"/>
    <mergeCell ref="W43:X43"/>
    <mergeCell ref="B47:J47"/>
    <mergeCell ref="B40:J40"/>
    <mergeCell ref="B41:J41"/>
    <mergeCell ref="P40:T40"/>
    <mergeCell ref="B62:E62"/>
    <mergeCell ref="Q61:W61"/>
    <mergeCell ref="Q54:W54"/>
    <mergeCell ref="Q55:W55"/>
    <mergeCell ref="X55:Y55"/>
    <mergeCell ref="Q56:W56"/>
    <mergeCell ref="K51:O51"/>
    <mergeCell ref="B51:J51"/>
    <mergeCell ref="K48:O48"/>
    <mergeCell ref="X50:Y50"/>
    <mergeCell ref="X52:Y52"/>
    <mergeCell ref="K50:O50"/>
    <mergeCell ref="B55:O55"/>
    <mergeCell ref="K53:O53"/>
    <mergeCell ref="B58:E58"/>
    <mergeCell ref="B59:E59"/>
    <mergeCell ref="B61:E61"/>
    <mergeCell ref="Q44:V44"/>
    <mergeCell ref="W44:X44"/>
    <mergeCell ref="K43:O43"/>
    <mergeCell ref="W37:X37"/>
    <mergeCell ref="W36:X36"/>
    <mergeCell ref="L37:V37"/>
    <mergeCell ref="AC36:AM36"/>
    <mergeCell ref="Q43:V43"/>
    <mergeCell ref="L36:V36"/>
    <mergeCell ref="B43:J43"/>
    <mergeCell ref="K40:O40"/>
    <mergeCell ref="U40:Y40"/>
    <mergeCell ref="U39:Y39"/>
    <mergeCell ref="B38:Y38"/>
    <mergeCell ref="B39:J39"/>
    <mergeCell ref="P39:T39"/>
    <mergeCell ref="K41:O41"/>
    <mergeCell ref="P41:T41"/>
    <mergeCell ref="K39:O39"/>
    <mergeCell ref="B44:J44"/>
    <mergeCell ref="K44:O44"/>
    <mergeCell ref="X49:Y49"/>
    <mergeCell ref="Q46:V46"/>
    <mergeCell ref="AC23:AD23"/>
    <mergeCell ref="AC24:AD24"/>
    <mergeCell ref="AC13:AG13"/>
    <mergeCell ref="AC14:AG14"/>
    <mergeCell ref="AC15:AG15"/>
    <mergeCell ref="AC16:AG16"/>
    <mergeCell ref="AC17:AG17"/>
    <mergeCell ref="AC18:AG18"/>
    <mergeCell ref="AC19:AG19"/>
    <mergeCell ref="B18:S18"/>
    <mergeCell ref="T18:X18"/>
    <mergeCell ref="B19:S19"/>
    <mergeCell ref="T22:V22"/>
    <mergeCell ref="W22:X22"/>
    <mergeCell ref="L23:S23"/>
    <mergeCell ref="T23:V23"/>
    <mergeCell ref="W23:X23"/>
    <mergeCell ref="L24:S24"/>
    <mergeCell ref="T24:V24"/>
    <mergeCell ref="AC34:AM34"/>
    <mergeCell ref="AC33:AM33"/>
    <mergeCell ref="AC35:AM35"/>
    <mergeCell ref="AC25:AD25"/>
    <mergeCell ref="AC26:AD26"/>
    <mergeCell ref="AC27:AD27"/>
    <mergeCell ref="L31:V31"/>
    <mergeCell ref="L33:V33"/>
    <mergeCell ref="W33:X33"/>
    <mergeCell ref="L32:V32"/>
    <mergeCell ref="W32:X32"/>
    <mergeCell ref="T25:V25"/>
    <mergeCell ref="W25:X25"/>
    <mergeCell ref="L29:V29"/>
    <mergeCell ref="T26:V26"/>
    <mergeCell ref="W26:X26"/>
    <mergeCell ref="W27:X27"/>
    <mergeCell ref="W30:X30"/>
    <mergeCell ref="L25:S25"/>
    <mergeCell ref="L30:V30"/>
    <mergeCell ref="L26:S26"/>
    <mergeCell ref="L27:S27"/>
    <mergeCell ref="T27:V27"/>
    <mergeCell ref="W29:X29"/>
  </mergeCells>
  <pageMargins left="0.23622047244094491" right="0.23622047244094491" top="0.19685039370078741" bottom="0.19685039370078741" header="0.11811023622047245" footer="0.11811023622047245"/>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C51"/>
  <sheetViews>
    <sheetView showGridLines="0" topLeftCell="A11" zoomScaleNormal="100" workbookViewId="0">
      <selection activeCell="B56" sqref="B56"/>
    </sheetView>
  </sheetViews>
  <sheetFormatPr baseColWidth="10" defaultRowHeight="12.75" x14ac:dyDescent="0.2"/>
  <cols>
    <col min="1" max="1" width="4.7109375" customWidth="1"/>
    <col min="2" max="2" width="28.7109375" customWidth="1"/>
    <col min="3" max="15" width="10.7109375" customWidth="1"/>
    <col min="16" max="16" width="0" hidden="1" customWidth="1"/>
  </cols>
  <sheetData>
    <row r="1" spans="1:22" ht="26.25" hidden="1" x14ac:dyDescent="0.4">
      <c r="A1" s="54" t="s">
        <v>92</v>
      </c>
    </row>
    <row r="2" spans="1:22" hidden="1" x14ac:dyDescent="0.2"/>
    <row r="3" spans="1:22" hidden="1" x14ac:dyDescent="0.2">
      <c r="B3" s="8"/>
      <c r="C3" s="9"/>
    </row>
    <row r="4" spans="1:22" hidden="1" x14ac:dyDescent="0.2">
      <c r="B4" s="8"/>
      <c r="C4" s="9"/>
    </row>
    <row r="5" spans="1:22" hidden="1" x14ac:dyDescent="0.2">
      <c r="B5" s="8"/>
      <c r="C5" s="10"/>
    </row>
    <row r="6" spans="1:22" hidden="1" x14ac:dyDescent="0.2">
      <c r="B6" s="8"/>
      <c r="C6" s="9"/>
    </row>
    <row r="7" spans="1:22" hidden="1" x14ac:dyDescent="0.2">
      <c r="B7" s="8"/>
      <c r="C7" s="9"/>
    </row>
    <row r="8" spans="1:22" hidden="1" x14ac:dyDescent="0.2">
      <c r="B8" s="8"/>
      <c r="C8" s="63"/>
      <c r="D8" s="63"/>
      <c r="E8" s="63"/>
      <c r="F8" s="63"/>
      <c r="G8" s="63"/>
    </row>
    <row r="9" spans="1:22" hidden="1" x14ac:dyDescent="0.2"/>
    <row r="10" spans="1:22" hidden="1" x14ac:dyDescent="0.2"/>
    <row r="11" spans="1:22" ht="15.75" x14ac:dyDescent="0.25">
      <c r="B11" s="12" t="s">
        <v>23</v>
      </c>
      <c r="C11" s="13"/>
      <c r="D11" s="13"/>
      <c r="E11" s="13"/>
      <c r="F11" s="13"/>
      <c r="G11" s="13"/>
      <c r="H11" s="13"/>
      <c r="I11" s="13"/>
      <c r="J11" s="13"/>
      <c r="K11" s="13"/>
      <c r="L11" s="13"/>
      <c r="M11" s="13"/>
      <c r="N11" s="13"/>
      <c r="O11" s="13"/>
    </row>
    <row r="12" spans="1:22" ht="7.5" customHeight="1" x14ac:dyDescent="0.2">
      <c r="S12" s="42"/>
    </row>
    <row r="13" spans="1:22" ht="15" customHeight="1" x14ac:dyDescent="0.2">
      <c r="B13" s="14" t="s">
        <v>24</v>
      </c>
      <c r="C13" s="15" t="s">
        <v>30</v>
      </c>
      <c r="D13" s="15" t="s">
        <v>31</v>
      </c>
      <c r="E13" s="15" t="s">
        <v>32</v>
      </c>
      <c r="F13" s="15" t="s">
        <v>33</v>
      </c>
      <c r="G13" s="15" t="s">
        <v>34</v>
      </c>
      <c r="H13" s="15" t="s">
        <v>35</v>
      </c>
      <c r="I13" s="15" t="s">
        <v>36</v>
      </c>
      <c r="J13" s="15" t="s">
        <v>25</v>
      </c>
      <c r="K13" s="15" t="s">
        <v>26</v>
      </c>
      <c r="L13" s="15" t="s">
        <v>27</v>
      </c>
      <c r="M13" s="15" t="s">
        <v>28</v>
      </c>
      <c r="N13" s="15" t="s">
        <v>29</v>
      </c>
      <c r="O13" s="15" t="s">
        <v>53</v>
      </c>
      <c r="R13" s="42">
        <f>C14-D14</f>
        <v>7646</v>
      </c>
      <c r="U13" s="42">
        <f>M14-N14</f>
        <v>0</v>
      </c>
    </row>
    <row r="14" spans="1:22" s="18" customFormat="1" ht="17.25" customHeight="1" x14ac:dyDescent="0.2">
      <c r="B14" s="16" t="s">
        <v>1</v>
      </c>
      <c r="C14" s="17">
        <v>46476</v>
      </c>
      <c r="D14" s="17">
        <v>38830</v>
      </c>
      <c r="E14" s="17">
        <v>38517</v>
      </c>
      <c r="F14" s="17"/>
      <c r="G14" s="17"/>
      <c r="H14" s="31"/>
      <c r="I14" s="17"/>
      <c r="J14" s="17"/>
      <c r="K14" s="17"/>
      <c r="L14" s="17"/>
      <c r="M14" s="17"/>
      <c r="N14" s="17"/>
      <c r="O14" s="31">
        <f t="shared" ref="O14" si="0">SUM(C14:N14)</f>
        <v>123823</v>
      </c>
      <c r="Q14" s="83"/>
      <c r="R14" s="83"/>
      <c r="S14" s="18">
        <f>H14/H15*100</f>
        <v>0</v>
      </c>
      <c r="V14" s="18">
        <v>26866</v>
      </c>
    </row>
    <row r="15" spans="1:22" s="18" customFormat="1" ht="17.100000000000001" hidden="1" customHeight="1" x14ac:dyDescent="0.2">
      <c r="B15" s="16"/>
      <c r="C15" s="17">
        <v>42871</v>
      </c>
      <c r="D15" s="17">
        <v>35972</v>
      </c>
      <c r="E15" s="17">
        <v>40190</v>
      </c>
      <c r="F15" s="17">
        <v>29968</v>
      </c>
      <c r="G15" s="17">
        <v>31888</v>
      </c>
      <c r="H15" s="31">
        <v>31863</v>
      </c>
      <c r="I15" s="17">
        <v>26866</v>
      </c>
      <c r="J15" s="17">
        <v>22512</v>
      </c>
      <c r="K15" s="17">
        <v>37107</v>
      </c>
      <c r="L15" s="17">
        <v>35850</v>
      </c>
      <c r="M15" s="17">
        <v>35602</v>
      </c>
      <c r="N15" s="17">
        <v>28325</v>
      </c>
      <c r="O15" s="31">
        <v>398421</v>
      </c>
      <c r="V15" s="18">
        <v>23558</v>
      </c>
    </row>
    <row r="16" spans="1:22" s="18" customFormat="1" ht="24.75" customHeight="1" x14ac:dyDescent="0.2">
      <c r="B16" s="16" t="s">
        <v>54</v>
      </c>
      <c r="C16" s="31">
        <f>IF(C14&lt;&gt;"",C14-C15,"")</f>
        <v>3605</v>
      </c>
      <c r="D16" s="31">
        <v>2858</v>
      </c>
      <c r="E16" s="31">
        <f t="shared" ref="E16:N16" si="1">IF(E14&lt;&gt;"",E14-E15,"")</f>
        <v>-1673</v>
      </c>
      <c r="F16" s="31" t="str">
        <f t="shared" si="1"/>
        <v/>
      </c>
      <c r="G16" s="31" t="str">
        <f t="shared" si="1"/>
        <v/>
      </c>
      <c r="H16" s="31" t="str">
        <f t="shared" si="1"/>
        <v/>
      </c>
      <c r="I16" s="31" t="str">
        <f t="shared" si="1"/>
        <v/>
      </c>
      <c r="J16" s="31" t="str">
        <f t="shared" si="1"/>
        <v/>
      </c>
      <c r="K16" s="31" t="str">
        <f t="shared" si="1"/>
        <v/>
      </c>
      <c r="L16" s="31" t="str">
        <f t="shared" si="1"/>
        <v/>
      </c>
      <c r="M16" s="31" t="str">
        <f t="shared" si="1"/>
        <v/>
      </c>
      <c r="N16" s="31" t="str">
        <f t="shared" si="1"/>
        <v/>
      </c>
      <c r="O16" s="31">
        <f>SUM(C16:N16)</f>
        <v>4790</v>
      </c>
      <c r="P16" s="32">
        <f>O14/(O14-O16)-1</f>
        <v>4.0240941587627033E-2</v>
      </c>
      <c r="V16" s="18">
        <v>3308</v>
      </c>
    </row>
    <row r="17" spans="2:29" s="18" customFormat="1" ht="17.100000000000001" customHeight="1" x14ac:dyDescent="0.2">
      <c r="B17" s="16" t="s">
        <v>18</v>
      </c>
      <c r="C17" s="17">
        <v>33664</v>
      </c>
      <c r="D17" s="17">
        <v>28435</v>
      </c>
      <c r="E17" s="17">
        <f>IF(E$14&lt;&gt;"",Synthèse!$T$14,"")</f>
        <v>27793</v>
      </c>
      <c r="F17" s="17"/>
      <c r="G17" s="17"/>
      <c r="H17" s="17"/>
      <c r="I17" s="17"/>
      <c r="J17" s="17"/>
      <c r="K17" s="17"/>
      <c r="L17" s="17"/>
      <c r="M17" s="17"/>
      <c r="N17" s="17"/>
      <c r="O17" s="17">
        <f t="shared" ref="O17:O21" si="2">SUM(C17:N17)</f>
        <v>89892</v>
      </c>
      <c r="R17" s="83">
        <f>Synthèse!$T$14</f>
        <v>27793</v>
      </c>
      <c r="V17" s="18">
        <v>19996</v>
      </c>
    </row>
    <row r="18" spans="2:29" s="18" customFormat="1" ht="17.100000000000001" customHeight="1" x14ac:dyDescent="0.2">
      <c r="B18" s="16" t="s">
        <v>13</v>
      </c>
      <c r="C18" s="17">
        <v>29952</v>
      </c>
      <c r="D18" s="17">
        <v>24341</v>
      </c>
      <c r="E18" s="17">
        <f>IF(E$14&lt;&gt;"",Synthèse!$T$15,"")</f>
        <v>23724</v>
      </c>
      <c r="F18" s="17"/>
      <c r="G18" s="17"/>
      <c r="H18" s="17"/>
      <c r="I18" s="17"/>
      <c r="J18" s="17"/>
      <c r="K18" s="17"/>
      <c r="L18" s="17"/>
      <c r="M18" s="17"/>
      <c r="N18" s="17"/>
      <c r="O18" s="17">
        <f t="shared" si="2"/>
        <v>78017</v>
      </c>
      <c r="R18" s="83">
        <f>Synthèse!$T$15</f>
        <v>23724</v>
      </c>
      <c r="V18" s="18">
        <v>17221</v>
      </c>
    </row>
    <row r="19" spans="2:29" s="18" customFormat="1" ht="17.100000000000001" customHeight="1" x14ac:dyDescent="0.2">
      <c r="B19" s="16" t="s">
        <v>55</v>
      </c>
      <c r="C19" s="17">
        <v>27883</v>
      </c>
      <c r="D19" s="17">
        <v>18783</v>
      </c>
      <c r="E19" s="17">
        <f>IF(E$14&lt;&gt;"",Synthèse!$T$23,"")</f>
        <v>20071</v>
      </c>
      <c r="F19" s="17"/>
      <c r="G19" s="17"/>
      <c r="H19" s="17"/>
      <c r="I19" s="17"/>
      <c r="J19" s="17"/>
      <c r="K19" s="17"/>
      <c r="L19" s="17"/>
      <c r="M19" s="17"/>
      <c r="N19" s="17"/>
      <c r="O19" s="17">
        <f t="shared" si="2"/>
        <v>66737</v>
      </c>
      <c r="R19" s="83">
        <f>[2]Synthèse!$T$23</f>
        <v>201</v>
      </c>
      <c r="V19" s="18">
        <v>18498</v>
      </c>
    </row>
    <row r="20" spans="2:29" s="18" customFormat="1" ht="17.100000000000001" customHeight="1" x14ac:dyDescent="0.2">
      <c r="B20" s="16" t="s">
        <v>5</v>
      </c>
      <c r="C20" s="19">
        <f>IF(C14&lt;&gt;"",C19/C14,"")</f>
        <v>0.59994405714777521</v>
      </c>
      <c r="D20" s="19">
        <v>0.66055917003692632</v>
      </c>
      <c r="E20" s="19">
        <f>IF(E14&lt;&gt;"",E19/E17,"")</f>
        <v>0.72216025617961355</v>
      </c>
      <c r="F20" s="19"/>
      <c r="G20" s="19"/>
      <c r="H20" s="19"/>
      <c r="I20" s="19"/>
      <c r="J20" s="19"/>
      <c r="K20" s="19"/>
      <c r="L20" s="19"/>
      <c r="M20" s="19"/>
      <c r="N20" s="19"/>
      <c r="O20" s="19">
        <f>IF(O14&lt;&gt;0,O19/O14,"")</f>
        <v>0.53897095046962196</v>
      </c>
      <c r="V20" s="18">
        <v>0.68852825132137274</v>
      </c>
    </row>
    <row r="21" spans="2:29" s="18" customFormat="1" ht="17.100000000000001" customHeight="1" x14ac:dyDescent="0.2">
      <c r="B21" s="16" t="s">
        <v>2</v>
      </c>
      <c r="C21" s="17">
        <v>152965</v>
      </c>
      <c r="D21" s="17">
        <v>123963</v>
      </c>
      <c r="E21" s="17">
        <f>IF(E$14&lt;&gt;"",Synthèse!$T$16,"")</f>
        <v>122159</v>
      </c>
      <c r="F21" s="17"/>
      <c r="G21" s="17"/>
      <c r="H21" s="17"/>
      <c r="I21" s="17"/>
      <c r="J21" s="17"/>
      <c r="K21" s="17"/>
      <c r="L21" s="17"/>
      <c r="M21" s="17"/>
      <c r="N21" s="17"/>
      <c r="O21" s="17">
        <f t="shared" si="2"/>
        <v>399087</v>
      </c>
      <c r="R21" s="83">
        <f>Synthèse!$T$16</f>
        <v>122159</v>
      </c>
      <c r="V21" s="18">
        <v>90112</v>
      </c>
    </row>
    <row r="22" spans="2:29" s="18" customFormat="1" ht="17.100000000000001" customHeight="1" x14ac:dyDescent="0.2">
      <c r="B22" s="16" t="s">
        <v>3</v>
      </c>
      <c r="C22" s="56">
        <v>2.3958333333333336E-3</v>
      </c>
      <c r="D22" s="56">
        <v>2.2453703703703702E-3</v>
      </c>
      <c r="E22" s="56">
        <f>IF(E$14&lt;&gt;"",Synthèse!$T$17,"")</f>
        <v>2.3032407407407407E-3</v>
      </c>
      <c r="F22" s="56"/>
      <c r="G22" s="56"/>
      <c r="H22" s="56"/>
      <c r="I22" s="56"/>
      <c r="J22" s="56"/>
      <c r="K22" s="56"/>
      <c r="L22" s="56"/>
      <c r="M22" s="56"/>
      <c r="N22" s="56"/>
      <c r="O22" s="56">
        <f>O25/O14</f>
        <v>2.319846919333182E-3</v>
      </c>
      <c r="P22" s="20"/>
      <c r="R22" s="56">
        <f>Synthèse!$T$17</f>
        <v>2.3032407407407407E-3</v>
      </c>
      <c r="V22" s="18">
        <v>2.3495370370370371E-3</v>
      </c>
    </row>
    <row r="23" spans="2:29" s="18" customFormat="1" ht="17.100000000000001" customHeight="1" x14ac:dyDescent="0.2">
      <c r="B23" s="16" t="s">
        <v>19</v>
      </c>
      <c r="C23" s="76">
        <f t="shared" ref="C23" si="3">IF(C14&lt;&gt;"",C21/C14,"")</f>
        <v>3.2912686117566055</v>
      </c>
      <c r="D23" s="76">
        <v>3.1924542879217102</v>
      </c>
      <c r="E23" s="76">
        <f t="shared" ref="E23" si="4">IF(E14&lt;&gt;"",E21/E14,"")</f>
        <v>3.1715606096009554</v>
      </c>
      <c r="F23" s="76"/>
      <c r="G23" s="76"/>
      <c r="H23" s="76"/>
      <c r="I23" s="76"/>
      <c r="J23" s="76"/>
      <c r="K23" s="76"/>
      <c r="L23" s="76"/>
      <c r="M23" s="76"/>
      <c r="N23" s="76"/>
      <c r="O23" s="33">
        <f>O21/O14</f>
        <v>3.2230441840368913</v>
      </c>
      <c r="V23" s="18">
        <v>3.3541278939924069</v>
      </c>
      <c r="AB23" s="32"/>
      <c r="AC23" s="79"/>
    </row>
    <row r="24" spans="2:29" s="18" customFormat="1" ht="17.100000000000001" customHeight="1" x14ac:dyDescent="0.2">
      <c r="B24" s="16" t="s">
        <v>57</v>
      </c>
      <c r="C24" s="98">
        <v>0.57250000000000001</v>
      </c>
      <c r="D24" s="98">
        <v>0.59350000000000003</v>
      </c>
      <c r="E24" s="98">
        <f>IF(E$14&lt;&gt;"",Synthèse!$T$19,"")</f>
        <v>0.5847</v>
      </c>
      <c r="F24" s="34"/>
      <c r="G24" s="34"/>
      <c r="H24" s="34"/>
      <c r="I24" s="34"/>
      <c r="J24" s="34"/>
      <c r="K24" s="34"/>
      <c r="L24" s="34"/>
      <c r="M24" s="34"/>
      <c r="N24" s="34"/>
      <c r="O24" s="35">
        <f>O26/O14</f>
        <v>0.5828804414365667</v>
      </c>
      <c r="R24" s="35">
        <f>Synthèse!$T$19</f>
        <v>0.5847</v>
      </c>
      <c r="V24" s="18">
        <v>0.5645</v>
      </c>
      <c r="AB24" s="32"/>
      <c r="AC24" s="79"/>
    </row>
    <row r="25" spans="2:29" s="18" customFormat="1" ht="17.100000000000001" hidden="1" customHeight="1" x14ac:dyDescent="0.2">
      <c r="B25" s="55"/>
      <c r="C25" s="57">
        <f>IF(C14&lt;&gt;"",C14*C22,"")</f>
        <v>111.34875000000001</v>
      </c>
      <c r="D25" s="57">
        <f t="shared" ref="D25:N25" si="5">IF(D14&lt;&gt;"",D14*D22,"")</f>
        <v>87.187731481481478</v>
      </c>
      <c r="E25" s="57">
        <f t="shared" si="5"/>
        <v>88.713923611111113</v>
      </c>
      <c r="F25" s="57" t="str">
        <f t="shared" si="5"/>
        <v/>
      </c>
      <c r="G25" s="57" t="str">
        <f t="shared" si="5"/>
        <v/>
      </c>
      <c r="H25" s="57" t="str">
        <f t="shared" si="5"/>
        <v/>
      </c>
      <c r="I25" s="57" t="str">
        <f t="shared" si="5"/>
        <v/>
      </c>
      <c r="J25" s="57" t="str">
        <f t="shared" si="5"/>
        <v/>
      </c>
      <c r="K25" s="57" t="str">
        <f t="shared" si="5"/>
        <v/>
      </c>
      <c r="L25" s="57" t="str">
        <f t="shared" si="5"/>
        <v/>
      </c>
      <c r="M25" s="57" t="str">
        <f t="shared" si="5"/>
        <v/>
      </c>
      <c r="N25" s="57" t="str">
        <f t="shared" si="5"/>
        <v/>
      </c>
      <c r="O25" s="58">
        <f>SUM(C25:N25)</f>
        <v>287.25040509259259</v>
      </c>
      <c r="AB25" s="32"/>
      <c r="AC25" s="79"/>
    </row>
    <row r="26" spans="2:29" hidden="1" x14ac:dyDescent="0.2">
      <c r="C26" s="89">
        <f>IF(C14&lt;&gt;"",C14*C24,"")</f>
        <v>26607.510000000002</v>
      </c>
      <c r="D26" s="89">
        <f t="shared" ref="D26:N26" si="6">IF(D14&lt;&gt;"",D14*D24,"")</f>
        <v>23045.605</v>
      </c>
      <c r="E26" s="89">
        <f t="shared" si="6"/>
        <v>22520.889899999998</v>
      </c>
      <c r="F26" s="89" t="str">
        <f t="shared" si="6"/>
        <v/>
      </c>
      <c r="G26" s="89" t="str">
        <f t="shared" si="6"/>
        <v/>
      </c>
      <c r="H26" s="89" t="str">
        <f t="shared" si="6"/>
        <v/>
      </c>
      <c r="I26" s="89" t="str">
        <f t="shared" si="6"/>
        <v/>
      </c>
      <c r="J26" s="89" t="str">
        <f t="shared" si="6"/>
        <v/>
      </c>
      <c r="K26" s="89" t="str">
        <f t="shared" si="6"/>
        <v/>
      </c>
      <c r="L26" s="89" t="str">
        <f t="shared" si="6"/>
        <v/>
      </c>
      <c r="M26" s="89" t="str">
        <f t="shared" si="6"/>
        <v/>
      </c>
      <c r="N26" s="89" t="str">
        <f t="shared" si="6"/>
        <v/>
      </c>
      <c r="O26" s="90">
        <f>SUM(C26:N26)</f>
        <v>72174.0049</v>
      </c>
      <c r="AB26" s="80"/>
      <c r="AC26" s="78"/>
    </row>
    <row r="27" spans="2:29" x14ac:dyDescent="0.2">
      <c r="AB27" s="80"/>
      <c r="AC27" s="78"/>
    </row>
    <row r="29" spans="2:29" x14ac:dyDescent="0.2">
      <c r="H29" s="21"/>
      <c r="I29" s="21"/>
      <c r="J29" s="21"/>
      <c r="K29" s="21"/>
      <c r="L29" s="23"/>
      <c r="M29" s="23"/>
      <c r="N29" s="23"/>
      <c r="O29" s="23"/>
      <c r="P29" s="21"/>
    </row>
    <row r="30" spans="2:29" x14ac:dyDescent="0.2">
      <c r="H30" s="21"/>
      <c r="I30" s="21"/>
      <c r="J30" s="21"/>
      <c r="K30" s="21"/>
      <c r="L30" s="23"/>
      <c r="M30" s="23"/>
      <c r="N30" s="23"/>
      <c r="O30" s="23"/>
      <c r="P30" s="21"/>
    </row>
    <row r="31" spans="2:29" ht="12.75" customHeight="1" x14ac:dyDescent="0.2">
      <c r="H31" s="21"/>
      <c r="I31" s="21"/>
      <c r="J31" s="21"/>
      <c r="K31" s="21"/>
      <c r="L31" s="22"/>
      <c r="M31" s="22"/>
      <c r="N31" s="22"/>
      <c r="O31" s="22"/>
      <c r="P31" s="22"/>
    </row>
    <row r="32" spans="2:29" ht="12.75" customHeight="1" x14ac:dyDescent="0.2">
      <c r="H32" s="21"/>
      <c r="I32" s="21"/>
      <c r="J32" s="21"/>
      <c r="K32" s="21"/>
      <c r="L32" s="22"/>
      <c r="M32" s="22"/>
      <c r="N32" s="22"/>
      <c r="O32" s="22"/>
      <c r="P32" s="22"/>
    </row>
    <row r="33" spans="2:22" ht="12.75" customHeight="1" x14ac:dyDescent="0.2">
      <c r="H33" s="21"/>
      <c r="I33" s="21"/>
      <c r="J33" s="21"/>
      <c r="K33" s="21"/>
      <c r="L33" s="22"/>
      <c r="M33" s="22"/>
      <c r="N33" s="22"/>
      <c r="O33" s="22"/>
      <c r="P33" s="22"/>
    </row>
    <row r="34" spans="2:22" ht="12.75" customHeight="1" x14ac:dyDescent="0.2">
      <c r="H34" s="21"/>
      <c r="I34" s="21"/>
      <c r="J34" s="21"/>
      <c r="K34" s="21"/>
      <c r="L34" s="22"/>
      <c r="M34" s="22"/>
      <c r="N34" s="22"/>
      <c r="O34" s="22"/>
      <c r="P34" s="22"/>
      <c r="V34" s="42">
        <f>L14-K14</f>
        <v>0</v>
      </c>
    </row>
    <row r="35" spans="2:22" ht="12.75" customHeight="1" x14ac:dyDescent="0.2">
      <c r="H35" s="21"/>
      <c r="I35" s="21"/>
      <c r="J35" s="21"/>
      <c r="K35" s="21"/>
      <c r="L35" s="22"/>
      <c r="M35" s="22"/>
      <c r="N35" s="22"/>
      <c r="O35" s="22"/>
      <c r="P35" s="22"/>
    </row>
    <row r="36" spans="2:22" ht="12.75" customHeight="1" x14ac:dyDescent="0.2">
      <c r="H36" s="21"/>
      <c r="I36" s="21"/>
      <c r="J36" s="21"/>
      <c r="K36" s="21"/>
      <c r="L36" s="22"/>
      <c r="M36" s="22"/>
      <c r="N36" s="22"/>
      <c r="O36" s="22"/>
      <c r="P36" s="22"/>
    </row>
    <row r="37" spans="2:22" x14ac:dyDescent="0.2">
      <c r="H37" s="21"/>
      <c r="I37" s="21"/>
      <c r="J37" s="21"/>
      <c r="K37" s="21"/>
      <c r="L37" s="21"/>
      <c r="M37" s="21"/>
      <c r="N37" s="21"/>
      <c r="O37" s="21"/>
      <c r="P37" s="23"/>
    </row>
    <row r="38" spans="2:22" x14ac:dyDescent="0.2">
      <c r="H38" s="21"/>
      <c r="I38" s="21"/>
      <c r="J38" s="21"/>
      <c r="K38" s="21"/>
      <c r="L38" s="21"/>
      <c r="M38" s="21"/>
      <c r="N38" s="21"/>
      <c r="O38" s="21"/>
      <c r="P38" s="23"/>
    </row>
    <row r="39" spans="2:22" x14ac:dyDescent="0.2">
      <c r="H39" s="21"/>
      <c r="I39" s="21"/>
      <c r="J39" s="21"/>
      <c r="K39" s="21"/>
      <c r="L39" s="21"/>
      <c r="M39" s="21"/>
      <c r="N39" s="21"/>
      <c r="O39" s="21"/>
      <c r="P39" s="23"/>
    </row>
    <row r="40" spans="2:22" x14ac:dyDescent="0.2">
      <c r="H40" s="21"/>
      <c r="I40" s="21"/>
      <c r="J40" s="21"/>
      <c r="K40" s="21"/>
      <c r="L40" s="21"/>
      <c r="M40" s="21"/>
      <c r="N40" s="21"/>
      <c r="O40" s="21"/>
      <c r="P40" s="23"/>
    </row>
    <row r="41" spans="2:22" x14ac:dyDescent="0.2">
      <c r="B41" s="173"/>
      <c r="C41" s="173"/>
      <c r="D41" s="173"/>
      <c r="E41" s="173"/>
      <c r="F41" s="173"/>
      <c r="G41" s="173"/>
      <c r="H41" s="173"/>
      <c r="I41" s="173"/>
      <c r="J41" s="173"/>
      <c r="K41" s="171"/>
      <c r="L41" s="172"/>
      <c r="M41" s="172"/>
      <c r="N41" s="172"/>
      <c r="O41" s="172"/>
      <c r="P41" s="37"/>
    </row>
    <row r="42" spans="2:22" x14ac:dyDescent="0.2">
      <c r="B42" s="170"/>
      <c r="C42" s="170"/>
      <c r="D42" s="170"/>
      <c r="E42" s="170"/>
      <c r="F42" s="170"/>
      <c r="G42" s="170"/>
      <c r="H42" s="170"/>
      <c r="I42" s="170"/>
      <c r="J42" s="170"/>
      <c r="K42" s="21"/>
      <c r="L42" s="21"/>
      <c r="M42" s="21"/>
      <c r="N42" s="21"/>
      <c r="O42" s="21"/>
      <c r="P42" s="23"/>
    </row>
    <row r="43" spans="2:22" x14ac:dyDescent="0.2">
      <c r="B43" s="170"/>
      <c r="C43" s="170"/>
      <c r="D43" s="170"/>
      <c r="E43" s="170"/>
      <c r="F43" s="170"/>
      <c r="G43" s="170"/>
      <c r="H43" s="170"/>
      <c r="I43" s="170"/>
      <c r="J43" s="170"/>
      <c r="K43" s="21"/>
      <c r="L43" s="21"/>
      <c r="M43" s="21"/>
      <c r="N43" s="21"/>
      <c r="O43" s="21"/>
      <c r="P43" s="23"/>
    </row>
    <row r="44" spans="2:22" x14ac:dyDescent="0.2">
      <c r="B44" s="170"/>
      <c r="C44" s="170"/>
      <c r="D44" s="170"/>
      <c r="E44" s="170"/>
      <c r="F44" s="170"/>
      <c r="G44" s="170"/>
      <c r="H44" s="170"/>
      <c r="I44" s="170"/>
      <c r="J44" s="170"/>
      <c r="K44" s="21"/>
      <c r="L44" s="21"/>
      <c r="M44" s="21"/>
      <c r="N44" s="21"/>
      <c r="O44" s="21"/>
      <c r="P44" s="23"/>
    </row>
    <row r="45" spans="2:22" x14ac:dyDescent="0.2">
      <c r="B45" s="170"/>
      <c r="C45" s="170"/>
      <c r="D45" s="170"/>
      <c r="E45" s="170"/>
      <c r="F45" s="170"/>
      <c r="G45" s="170"/>
      <c r="H45" s="170"/>
      <c r="I45" s="170"/>
      <c r="J45" s="170"/>
      <c r="K45" s="21"/>
      <c r="L45" s="21"/>
      <c r="M45" s="21"/>
      <c r="N45" s="21"/>
      <c r="O45" s="21"/>
      <c r="P45" s="23"/>
    </row>
    <row r="48" spans="2:22" x14ac:dyDescent="0.2">
      <c r="B48" t="s">
        <v>106</v>
      </c>
      <c r="D48" s="80">
        <f>D14/C14-1</f>
        <v>-0.16451501850417416</v>
      </c>
      <c r="E48" s="80">
        <f t="shared" ref="E48:N48" si="7">E14/D14-1</f>
        <v>-8.0607777491630284E-3</v>
      </c>
      <c r="F48" s="80">
        <f t="shared" si="7"/>
        <v>-1</v>
      </c>
      <c r="G48" s="80" t="e">
        <f t="shared" si="7"/>
        <v>#DIV/0!</v>
      </c>
      <c r="H48" s="80" t="e">
        <f t="shared" si="7"/>
        <v>#DIV/0!</v>
      </c>
      <c r="I48" s="80" t="e">
        <f t="shared" si="7"/>
        <v>#DIV/0!</v>
      </c>
      <c r="J48" s="80" t="e">
        <f t="shared" si="7"/>
        <v>#DIV/0!</v>
      </c>
      <c r="K48" s="80" t="e">
        <f t="shared" si="7"/>
        <v>#DIV/0!</v>
      </c>
      <c r="L48" s="80" t="e">
        <f t="shared" si="7"/>
        <v>#DIV/0!</v>
      </c>
      <c r="M48" s="80" t="e">
        <f t="shared" si="7"/>
        <v>#DIV/0!</v>
      </c>
      <c r="N48" s="80" t="e">
        <f t="shared" si="7"/>
        <v>#DIV/0!</v>
      </c>
    </row>
    <row r="49" spans="2:15" x14ac:dyDescent="0.2">
      <c r="B49" t="s">
        <v>104</v>
      </c>
      <c r="C49" s="80">
        <f>C14/C15-1</f>
        <v>8.4089477735532103E-2</v>
      </c>
      <c r="D49" s="80">
        <f t="shared" ref="D49:N49" si="8">D14/D15-1</f>
        <v>7.9450683865228466E-2</v>
      </c>
      <c r="E49" s="80">
        <f t="shared" si="8"/>
        <v>-4.1627270465289912E-2</v>
      </c>
      <c r="F49" s="80">
        <f t="shared" si="8"/>
        <v>-1</v>
      </c>
      <c r="G49" s="80">
        <f t="shared" si="8"/>
        <v>-1</v>
      </c>
      <c r="H49" s="80">
        <f t="shared" si="8"/>
        <v>-1</v>
      </c>
      <c r="I49" s="80">
        <f t="shared" si="8"/>
        <v>-1</v>
      </c>
      <c r="J49" s="80">
        <f t="shared" si="8"/>
        <v>-1</v>
      </c>
      <c r="K49" s="80">
        <f t="shared" si="8"/>
        <v>-1</v>
      </c>
      <c r="L49" s="80">
        <f t="shared" si="8"/>
        <v>-1</v>
      </c>
      <c r="M49" s="80">
        <f t="shared" si="8"/>
        <v>-1</v>
      </c>
      <c r="N49" s="80">
        <f t="shared" si="8"/>
        <v>-1</v>
      </c>
      <c r="O49" s="80">
        <f>O14/O15-1</f>
        <v>-0.68921567889242785</v>
      </c>
    </row>
    <row r="50" spans="2:15" x14ac:dyDescent="0.2">
      <c r="B50" s="86" t="s">
        <v>105</v>
      </c>
      <c r="C50" s="80">
        <f t="shared" ref="C50:O50" si="9">C18/C17</f>
        <v>0.88973384030418246</v>
      </c>
      <c r="D50" s="80">
        <f t="shared" si="9"/>
        <v>0.85602250747318442</v>
      </c>
      <c r="E50" s="80">
        <f t="shared" si="9"/>
        <v>0.85359622926636203</v>
      </c>
      <c r="F50" s="80" t="e">
        <f t="shared" si="9"/>
        <v>#DIV/0!</v>
      </c>
      <c r="G50" s="80" t="e">
        <f t="shared" si="9"/>
        <v>#DIV/0!</v>
      </c>
      <c r="H50" s="80" t="e">
        <f t="shared" si="9"/>
        <v>#DIV/0!</v>
      </c>
      <c r="I50" s="80" t="e">
        <f t="shared" si="9"/>
        <v>#DIV/0!</v>
      </c>
      <c r="J50" s="80" t="e">
        <f t="shared" si="9"/>
        <v>#DIV/0!</v>
      </c>
      <c r="K50" s="80" t="e">
        <f t="shared" si="9"/>
        <v>#DIV/0!</v>
      </c>
      <c r="L50" s="80" t="e">
        <f t="shared" si="9"/>
        <v>#DIV/0!</v>
      </c>
      <c r="M50" s="80" t="e">
        <f t="shared" si="9"/>
        <v>#DIV/0!</v>
      </c>
      <c r="N50" s="80" t="e">
        <f t="shared" si="9"/>
        <v>#DIV/0!</v>
      </c>
      <c r="O50" s="80">
        <f t="shared" si="9"/>
        <v>0.8678970319939483</v>
      </c>
    </row>
    <row r="51" spans="2:15" x14ac:dyDescent="0.2">
      <c r="C51">
        <f>1-(D14/C14)</f>
        <v>0.16451501850417416</v>
      </c>
    </row>
  </sheetData>
  <mergeCells count="6">
    <mergeCell ref="B45:J45"/>
    <mergeCell ref="K41:O41"/>
    <mergeCell ref="B42:J42"/>
    <mergeCell ref="B43:J43"/>
    <mergeCell ref="B44:J44"/>
    <mergeCell ref="B41:J41"/>
  </mergeCells>
  <pageMargins left="0.78740157480314965" right="0.78740157480314965" top="0.19685039370078741" bottom="0.19685039370078741" header="0.19685039370078741" footer="0.19685039370078741"/>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C29"/>
  <sheetViews>
    <sheetView zoomScale="90" zoomScaleNormal="90" workbookViewId="0">
      <selection activeCell="A23" sqref="A23"/>
    </sheetView>
  </sheetViews>
  <sheetFormatPr baseColWidth="10" defaultRowHeight="12.75" x14ac:dyDescent="0.2"/>
  <cols>
    <col min="1" max="1" width="153.7109375" customWidth="1"/>
  </cols>
  <sheetData>
    <row r="1" spans="1:1" ht="26.25" x14ac:dyDescent="0.4">
      <c r="A1" s="54" t="s">
        <v>92</v>
      </c>
    </row>
    <row r="2" spans="1:1" ht="20.25" customHeight="1" x14ac:dyDescent="0.4">
      <c r="A2" s="54"/>
    </row>
    <row r="3" spans="1:1" ht="42.75" customHeight="1" x14ac:dyDescent="0.2">
      <c r="A3" s="95" t="s">
        <v>132</v>
      </c>
    </row>
    <row r="4" spans="1:1" ht="45.75" customHeight="1" x14ac:dyDescent="0.2">
      <c r="A4" s="95"/>
    </row>
    <row r="5" spans="1:1" ht="11.25" customHeight="1" x14ac:dyDescent="0.2">
      <c r="A5" s="95"/>
    </row>
    <row r="6" spans="1:1" ht="27" customHeight="1" x14ac:dyDescent="0.2">
      <c r="A6" s="94" t="s">
        <v>136</v>
      </c>
    </row>
    <row r="7" spans="1:1" x14ac:dyDescent="0.2">
      <c r="A7" s="73" t="s">
        <v>135</v>
      </c>
    </row>
    <row r="8" spans="1:1" x14ac:dyDescent="0.2">
      <c r="A8" s="61"/>
    </row>
    <row r="13" spans="1:1" x14ac:dyDescent="0.2">
      <c r="A13" s="96" t="s">
        <v>113</v>
      </c>
    </row>
    <row r="14" spans="1:1" x14ac:dyDescent="0.2">
      <c r="A14" s="93" t="s">
        <v>110</v>
      </c>
    </row>
    <row r="15" spans="1:1" x14ac:dyDescent="0.2">
      <c r="A15" s="93" t="s">
        <v>111</v>
      </c>
    </row>
    <row r="16" spans="1:1" x14ac:dyDescent="0.2">
      <c r="A16" s="92" t="s">
        <v>108</v>
      </c>
    </row>
    <row r="18" spans="1:29" x14ac:dyDescent="0.2">
      <c r="A18" s="96" t="s">
        <v>114</v>
      </c>
    </row>
    <row r="19" spans="1:29" x14ac:dyDescent="0.2">
      <c r="A19" s="96" t="s">
        <v>116</v>
      </c>
    </row>
    <row r="20" spans="1:29" x14ac:dyDescent="0.2">
      <c r="A20" s="96" t="s">
        <v>115</v>
      </c>
    </row>
    <row r="21" spans="1:29" x14ac:dyDescent="0.2">
      <c r="A21" s="96" t="s">
        <v>117</v>
      </c>
    </row>
    <row r="23" spans="1:29" x14ac:dyDescent="0.2">
      <c r="A23" t="s">
        <v>118</v>
      </c>
    </row>
    <row r="24" spans="1:29" x14ac:dyDescent="0.2">
      <c r="A24" s="97" t="s">
        <v>119</v>
      </c>
    </row>
    <row r="25" spans="1:29" x14ac:dyDescent="0.2">
      <c r="A25" s="97" t="s">
        <v>120</v>
      </c>
      <c r="AB25" s="80"/>
      <c r="AC25" s="78"/>
    </row>
    <row r="26" spans="1:29" x14ac:dyDescent="0.2">
      <c r="A26" s="97" t="s">
        <v>121</v>
      </c>
      <c r="AB26" s="80"/>
      <c r="AC26" s="78"/>
    </row>
    <row r="27" spans="1:29" x14ac:dyDescent="0.2">
      <c r="AB27" s="80"/>
      <c r="AC27" s="78"/>
    </row>
    <row r="28" spans="1:29" x14ac:dyDescent="0.2">
      <c r="AB28" s="80"/>
      <c r="AC28" s="78"/>
    </row>
    <row r="29" spans="1:29" x14ac:dyDescent="0.2">
      <c r="AB29" s="80"/>
      <c r="AC29" s="78"/>
    </row>
  </sheetData>
  <pageMargins left="0.11811023622047245" right="0.31496062992125984" top="0.19685039370078741" bottom="0.19685039370078741" header="0.19685039370078741"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C48"/>
  <sheetViews>
    <sheetView topLeftCell="A8" workbookViewId="0">
      <selection activeCell="AC44" sqref="AC44"/>
    </sheetView>
  </sheetViews>
  <sheetFormatPr baseColWidth="10" defaultRowHeight="12.75" x14ac:dyDescent="0.2"/>
  <cols>
    <col min="1" max="1" width="25.42578125" customWidth="1"/>
  </cols>
  <sheetData>
    <row r="1" spans="1:10" ht="26.25" hidden="1" x14ac:dyDescent="0.4">
      <c r="A1" s="54" t="s">
        <v>92</v>
      </c>
    </row>
    <row r="2" spans="1:10" s="77" customFormat="1" ht="25.5" x14ac:dyDescent="0.35">
      <c r="A2" s="177" t="s">
        <v>37</v>
      </c>
      <c r="B2" s="177"/>
      <c r="C2" s="177"/>
      <c r="D2" s="177"/>
      <c r="E2" s="177"/>
      <c r="F2" s="177"/>
      <c r="G2" s="177"/>
      <c r="H2" s="177"/>
      <c r="I2" s="177"/>
      <c r="J2" s="177"/>
    </row>
    <row r="4" spans="1:10" ht="41.25" customHeight="1" x14ac:dyDescent="0.2">
      <c r="A4" s="24" t="s">
        <v>38</v>
      </c>
      <c r="B4" s="180" t="s">
        <v>39</v>
      </c>
      <c r="C4" s="181"/>
      <c r="D4" s="181"/>
      <c r="E4" s="181"/>
      <c r="F4" s="181"/>
      <c r="G4" s="181"/>
      <c r="H4" s="181"/>
      <c r="I4" s="181"/>
      <c r="J4" s="181"/>
    </row>
    <row r="5" spans="1:10" ht="52.5" customHeight="1" x14ac:dyDescent="0.2">
      <c r="A5" s="24" t="s">
        <v>40</v>
      </c>
      <c r="B5" s="175" t="s">
        <v>41</v>
      </c>
      <c r="C5" s="175"/>
      <c r="D5" s="175"/>
      <c r="E5" s="175"/>
      <c r="F5" s="175"/>
      <c r="G5" s="175"/>
      <c r="H5" s="175"/>
      <c r="I5" s="175"/>
      <c r="J5" s="175"/>
    </row>
    <row r="6" spans="1:10" ht="63" customHeight="1" x14ac:dyDescent="0.2">
      <c r="A6" s="24" t="s">
        <v>42</v>
      </c>
      <c r="B6" s="178" t="s">
        <v>43</v>
      </c>
      <c r="C6" s="179"/>
      <c r="D6" s="179"/>
      <c r="E6" s="179"/>
      <c r="F6" s="179"/>
      <c r="G6" s="179"/>
      <c r="H6" s="179"/>
      <c r="I6" s="179"/>
      <c r="J6" s="179"/>
    </row>
    <row r="7" spans="1:10" ht="30.75" customHeight="1" x14ac:dyDescent="0.2">
      <c r="A7" s="24" t="s">
        <v>44</v>
      </c>
      <c r="B7" s="178" t="s">
        <v>45</v>
      </c>
      <c r="C7" s="178"/>
      <c r="D7" s="178"/>
      <c r="E7" s="178"/>
      <c r="F7" s="178"/>
      <c r="G7" s="178"/>
      <c r="H7" s="178"/>
      <c r="I7" s="178"/>
      <c r="J7" s="178"/>
    </row>
    <row r="8" spans="1:10" x14ac:dyDescent="0.2">
      <c r="A8" s="24" t="s">
        <v>46</v>
      </c>
      <c r="B8" s="174" t="s">
        <v>47</v>
      </c>
      <c r="C8" s="174"/>
      <c r="D8" s="174"/>
      <c r="E8" s="174"/>
      <c r="F8" s="174"/>
      <c r="G8" s="174"/>
      <c r="H8" s="174"/>
      <c r="I8" s="174"/>
      <c r="J8" s="174"/>
    </row>
    <row r="9" spans="1:10" ht="89.25" customHeight="1" x14ac:dyDescent="0.2">
      <c r="A9" s="24" t="s">
        <v>48</v>
      </c>
      <c r="B9" s="175" t="s">
        <v>59</v>
      </c>
      <c r="C9" s="176"/>
      <c r="D9" s="176"/>
      <c r="E9" s="176"/>
      <c r="F9" s="176"/>
      <c r="G9" s="176"/>
      <c r="H9" s="176"/>
      <c r="I9" s="176"/>
      <c r="J9" s="176"/>
    </row>
    <row r="10" spans="1:10" ht="48.75" customHeight="1" x14ac:dyDescent="0.2">
      <c r="A10" s="24" t="s">
        <v>5</v>
      </c>
      <c r="B10" s="174" t="s">
        <v>49</v>
      </c>
      <c r="C10" s="174"/>
      <c r="D10" s="174"/>
      <c r="E10" s="174"/>
      <c r="F10" s="174"/>
      <c r="G10" s="174"/>
      <c r="H10" s="174"/>
      <c r="I10" s="174"/>
      <c r="J10" s="174"/>
    </row>
    <row r="11" spans="1:10" ht="28.5" customHeight="1" x14ac:dyDescent="0.2">
      <c r="A11" s="24" t="s">
        <v>50</v>
      </c>
      <c r="B11" s="178" t="s">
        <v>51</v>
      </c>
      <c r="C11" s="179"/>
      <c r="D11" s="179"/>
      <c r="E11" s="179"/>
      <c r="F11" s="179"/>
      <c r="G11" s="179"/>
      <c r="H11" s="179"/>
      <c r="I11" s="179"/>
      <c r="J11" s="179"/>
    </row>
    <row r="12" spans="1:10" ht="26.25" customHeight="1" x14ac:dyDescent="0.2">
      <c r="A12" t="s">
        <v>6</v>
      </c>
      <c r="B12" s="178" t="s">
        <v>52</v>
      </c>
      <c r="C12" s="179"/>
      <c r="D12" s="179"/>
      <c r="E12" s="179"/>
      <c r="F12" s="179"/>
      <c r="G12" s="179"/>
      <c r="H12" s="179"/>
      <c r="I12" s="179"/>
      <c r="J12" s="179"/>
    </row>
    <row r="19" spans="2:29" x14ac:dyDescent="0.2">
      <c r="C19" s="64"/>
    </row>
    <row r="20" spans="2:29" x14ac:dyDescent="0.2">
      <c r="B20" s="81"/>
    </row>
    <row r="21" spans="2:29" x14ac:dyDescent="0.2">
      <c r="B21" s="81"/>
    </row>
    <row r="23" spans="2:29" x14ac:dyDescent="0.2">
      <c r="AB23" s="80"/>
      <c r="AC23" s="78"/>
    </row>
    <row r="24" spans="2:29" x14ac:dyDescent="0.2">
      <c r="W24" s="145"/>
      <c r="X24" s="145"/>
      <c r="Y24" t="s">
        <v>15</v>
      </c>
      <c r="AB24" s="80"/>
      <c r="AC24" s="78"/>
    </row>
    <row r="25" spans="2:29" x14ac:dyDescent="0.2">
      <c r="W25" s="145"/>
      <c r="X25" s="145"/>
      <c r="Y25" s="50" t="e">
        <f>W25/$T$13</f>
        <v>#DIV/0!</v>
      </c>
      <c r="AB25" s="80"/>
      <c r="AC25" s="78"/>
    </row>
    <row r="26" spans="2:29" x14ac:dyDescent="0.2">
      <c r="W26" s="145"/>
      <c r="X26" s="145"/>
      <c r="Y26" s="50" t="e">
        <f t="shared" ref="Y26:Y31" si="0">W26/$T$13</f>
        <v>#DIV/0!</v>
      </c>
      <c r="AB26" s="80"/>
      <c r="AC26" s="78"/>
    </row>
    <row r="27" spans="2:29" x14ac:dyDescent="0.2">
      <c r="W27" s="145"/>
      <c r="X27" s="145"/>
      <c r="Y27" s="50" t="e">
        <f t="shared" si="0"/>
        <v>#DIV/0!</v>
      </c>
      <c r="AB27" s="80"/>
      <c r="AC27" s="78"/>
    </row>
    <row r="28" spans="2:29" x14ac:dyDescent="0.2">
      <c r="W28" s="145"/>
      <c r="X28" s="145"/>
      <c r="Y28" s="50" t="e">
        <f t="shared" si="0"/>
        <v>#DIV/0!</v>
      </c>
    </row>
    <row r="29" spans="2:29" x14ac:dyDescent="0.2">
      <c r="W29" s="145"/>
      <c r="X29" s="145"/>
      <c r="Y29" s="50" t="e">
        <f t="shared" si="0"/>
        <v>#DIV/0!</v>
      </c>
    </row>
    <row r="30" spans="2:29" x14ac:dyDescent="0.2">
      <c r="W30" s="145"/>
      <c r="X30" s="145"/>
      <c r="Y30" s="50" t="e">
        <f t="shared" si="0"/>
        <v>#DIV/0!</v>
      </c>
    </row>
    <row r="31" spans="2:29" x14ac:dyDescent="0.2">
      <c r="W31" s="145"/>
      <c r="X31" s="145"/>
      <c r="Y31" s="50" t="e">
        <f t="shared" si="0"/>
        <v>#DIV/0!</v>
      </c>
    </row>
    <row r="39" spans="15:16" x14ac:dyDescent="0.2">
      <c r="O39" s="52"/>
    </row>
    <row r="44" spans="15:16" x14ac:dyDescent="0.2">
      <c r="P44" s="53"/>
    </row>
    <row r="45" spans="15:16" x14ac:dyDescent="0.2">
      <c r="P45" s="53"/>
    </row>
    <row r="46" spans="15:16" x14ac:dyDescent="0.2">
      <c r="P46" s="53"/>
    </row>
    <row r="47" spans="15:16" x14ac:dyDescent="0.2">
      <c r="P47" s="53"/>
    </row>
    <row r="48" spans="15:16" x14ac:dyDescent="0.2">
      <c r="P48" s="53"/>
    </row>
  </sheetData>
  <mergeCells count="18">
    <mergeCell ref="B8:J8"/>
    <mergeCell ref="B9:J9"/>
    <mergeCell ref="A2:J2"/>
    <mergeCell ref="W29:X29"/>
    <mergeCell ref="W30:X30"/>
    <mergeCell ref="B10:J10"/>
    <mergeCell ref="B11:J11"/>
    <mergeCell ref="B12:J12"/>
    <mergeCell ref="B4:J4"/>
    <mergeCell ref="B5:J5"/>
    <mergeCell ref="B6:J6"/>
    <mergeCell ref="B7:J7"/>
    <mergeCell ref="W31:X31"/>
    <mergeCell ref="W24:X24"/>
    <mergeCell ref="W25:X25"/>
    <mergeCell ref="W26:X26"/>
    <mergeCell ref="W27:X27"/>
    <mergeCell ref="W28:X28"/>
  </mergeCells>
  <pageMargins left="0.78740157480314965" right="0.78740157480314965" top="0.19685039370078741" bottom="0.19685039370078741"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Synthèse</vt:lpstr>
      <vt:lpstr>Tendances</vt:lpstr>
      <vt:lpstr>Commentaires</vt:lpstr>
      <vt:lpstr>Lexique</vt:lpstr>
      <vt:lpstr>Commentaires!Zone_d_impression</vt:lpstr>
      <vt:lpstr>Lexique!Zone_d_impression</vt:lpstr>
      <vt:lpstr>Synthèse!Zone_d_impression</vt:lpstr>
      <vt:lpstr>Tendances!Zone_d_impression</vt:lpstr>
    </vt:vector>
  </TitlesOfParts>
  <Company>ads-COM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Elodiek</dc:creator>
  <cp:lastModifiedBy>Patrick DEDIEU</cp:lastModifiedBy>
  <cp:lastPrinted>2018-03-06T16:06:18Z</cp:lastPrinted>
  <dcterms:created xsi:type="dcterms:W3CDTF">2010-04-02T12:08:41Z</dcterms:created>
  <dcterms:modified xsi:type="dcterms:W3CDTF">2018-04-17T07:23:02Z</dcterms:modified>
</cp:coreProperties>
</file>